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145" activeTab="1"/>
  </bookViews>
  <sheets>
    <sheet name="Приложение 7" sheetId="1" r:id="rId1"/>
    <sheet name="Приложение 9" sheetId="2" r:id="rId2"/>
  </sheets>
  <definedNames>
    <definedName name="_xlnm.Print_Area" localSheetId="0">'Приложение 7'!$A$1:$G$190</definedName>
    <definedName name="_xlnm.Print_Area" localSheetId="1">'Приложение 9'!$A$1:$H$199</definedName>
  </definedNames>
  <calcPr fullCalcOnLoad="1"/>
</workbook>
</file>

<file path=xl/sharedStrings.xml><?xml version="1.0" encoding="utf-8"?>
<sst xmlns="http://schemas.openxmlformats.org/spreadsheetml/2006/main" count="1079" uniqueCount="136">
  <si>
    <t>(руб.)</t>
  </si>
  <si>
    <t>Наименование</t>
  </si>
  <si>
    <t>Разд.
подр.</t>
  </si>
  <si>
    <t>цел.
ст.</t>
  </si>
  <si>
    <t>Вид.
расх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</si>
  <si>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</si>
  <si>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</si>
  <si>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Непрограмная деятельность</t>
  </si>
  <si>
    <t>Обеспечение деятельности Совета народных депутатов города Трубчевска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</si>
  <si>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</si>
  <si>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</si>
  <si>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</si>
  <si>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обеспечениягосударственных (муниципальных) нужд</t>
  </si>
  <si>
    <t>Иные бюджетные ассигонования</t>
  </si>
  <si>
    <t>Уплата прочих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</si>
  <si>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</si>
  <si>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Передаваемые полномочия в области финансового контроля</t>
  </si>
  <si>
    <t>Выполнение функций органами местного самоуправления</t>
  </si>
  <si>
    <t>Иные межбюджетные трансферты</t>
  </si>
  <si>
    <t>Резервные фонды</t>
  </si>
  <si>
    <t>Резервные фонды местной администрации</t>
  </si>
  <si>
    <t>Резервные средства</t>
  </si>
  <si>
    <t>Другие общегосударственные вопросы</t>
  </si>
  <si>
    <t>Осуществления отдельных государственных полномочий  по предоставлению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</si>
  <si>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</si>
  <si>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Транспорт</t>
  </si>
  <si>
    <t>Компенсация транспортным организациям части потерь, возникающих в результате регулирования тарифов на перевозку пассахиров городским пассажирским транспортом в городском сообщении</t>
  </si>
  <si>
    <t>Субсидии юридическим лицам(кроме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</si>
  <si>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</si>
  <si>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Обеспечение безопасности дорожного движения </t>
  </si>
  <si>
    <t>Ремонт дворовых территорий многоквартирных домов за счет средств поселения</t>
  </si>
  <si>
    <t>Ремонт и содержание  автомобильных дорог местного значения и условий безопасности движения по ним за счет средств областного бюджета</t>
  </si>
  <si>
    <t>Ремонт и содержание  автомобильных дорог местного значения и условий безопасности движения по ним за счет средств бюджета поселений</t>
  </si>
  <si>
    <t>Жилищное хозяйство</t>
  </si>
  <si>
    <t>Капитальный ремонт муниципального жилищного фонда</t>
  </si>
  <si>
    <t>Оплата за муниципальные квартиры в рамках минимального взноса</t>
  </si>
  <si>
    <t>Коммунальное хозяйство</t>
  </si>
  <si>
    <t>Мероприятия по обеспечению населения бытовыми услугами</t>
  </si>
  <si>
    <t>Затраты по коммунальным платежам за муниципальное жилье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</si>
  <si>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</si>
  <si>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</si>
  <si>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</si>
  <si>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</t>
  </si>
  <si>
    <t>Организация и содержания мест захоронения бытовых отходов</t>
  </si>
  <si>
    <t>Прочие вопросы по благоустройству (устройство игровых площадок)</t>
  </si>
  <si>
    <t>Организация мест пляжного отдыха</t>
  </si>
  <si>
    <t>СОЦИАЛЬНАЯ ПОЛИТИКА</t>
  </si>
  <si>
    <t>Пенсионное обеспечение</t>
  </si>
  <si>
    <t>Ежемксячная доплата к пенсии муниципальным служащим</t>
  </si>
  <si>
    <t>Социальное обеспечение и иные выплаты населению</t>
  </si>
  <si>
    <t>Итого:</t>
  </si>
  <si>
    <t>0103</t>
  </si>
  <si>
    <t>0106</t>
  </si>
  <si>
    <t>0111</t>
  </si>
  <si>
    <t>0100</t>
  </si>
  <si>
    <t>0113</t>
  </si>
  <si>
    <t>0400</t>
  </si>
  <si>
    <t>0408</t>
  </si>
  <si>
    <t>0409</t>
  </si>
  <si>
    <t>0500</t>
  </si>
  <si>
    <t>0501</t>
  </si>
  <si>
    <t>0502</t>
  </si>
  <si>
    <t>0503</t>
  </si>
  <si>
    <t>7009702</t>
  </si>
  <si>
    <t>Затраты по содержанию и ремонту муниципального имущества</t>
  </si>
  <si>
    <t>Жилищно-коммунальное хозяйство</t>
  </si>
  <si>
    <t>200</t>
  </si>
  <si>
    <t>240</t>
  </si>
  <si>
    <t>7007005</t>
  </si>
  <si>
    <t>Прочие мероприятия по благоустройству поселения</t>
  </si>
  <si>
    <t>7009601</t>
  </si>
  <si>
    <t>600</t>
  </si>
  <si>
    <t>630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</si>
  <si>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</si>
  <si>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учреждений)
</t>
  </si>
  <si>
    <t>Осуществление расходов связанных с приватизацией муниципального имущества</t>
  </si>
  <si>
    <t>Глава</t>
  </si>
  <si>
    <t>Совет народных депутатов города Трубчевска</t>
  </si>
  <si>
    <t>Администрация Трубчевского муниципального района</t>
  </si>
  <si>
    <t>7007106</t>
  </si>
  <si>
    <t>Расходы на проведение инвентаризации и постановки на учет бесхозных инженерных сооружений</t>
  </si>
  <si>
    <t>7009900</t>
  </si>
  <si>
    <t xml:space="preserve">Оплата за разработку схем водоснабжения, водоотведения и теплоснабжения </t>
  </si>
  <si>
    <t>Расходы на техническое обследование и изготовление проектно-сметной документации по объектам коммунального хозяйства</t>
  </si>
  <si>
    <t>7007104</t>
  </si>
  <si>
    <t>7001015</t>
  </si>
  <si>
    <t>320</t>
  </si>
  <si>
    <t>321</t>
  </si>
  <si>
    <t xml:space="preserve">Социальные выплаты гражданам, кроме публичных нормативных социальных выплат
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</si>
  <si>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</si>
  <si>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Фонд оплаты труда государственных (муниципальных)
органов и взносы по обязательному социальному страхованию
</t>
  </si>
  <si>
    <t>121</t>
  </si>
  <si>
    <t xml:space="preserve">Прочая закупка товаров, работ и услуг для обеспечения государственных (муниципальных) нужд
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</si>
  <si>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</si>
  <si>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</si>
  <si>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</si>
  <si>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7009801</t>
  </si>
  <si>
    <t>7007001</t>
  </si>
  <si>
    <t>7001012</t>
  </si>
  <si>
    <t>Реализация полномочий муниципального образования город Трубчевск</t>
  </si>
  <si>
    <t>200 </t>
  </si>
  <si>
    <t>Иные закупки товаров, работ и услуг для обеспечения государственных (муниципальных) нужд</t>
  </si>
  <si>
    <t>7007102</t>
  </si>
  <si>
    <t>Мероприятия по содержанию муниципального имущества в области коммунального хозяйства</t>
  </si>
  <si>
    <t>1101323</t>
  </si>
  <si>
    <t>Мероприятия по благоустройству поселения за счет средств бюджета субъекта РФ</t>
  </si>
  <si>
    <t>7007101</t>
  </si>
  <si>
    <t>400</t>
  </si>
  <si>
    <t>414</t>
  </si>
  <si>
    <t>Инвестиции в объекты коммунального хозяйства</t>
  </si>
  <si>
    <t xml:space="preserve"> Бюджетные инвестиции в объекты капитального
строительства государственной (муниципальной) собственности
</t>
  </si>
  <si>
    <t xml:space="preserve">Капитальные вложения в объекты государственной
(муниципальной) собственности
</t>
  </si>
  <si>
    <t>1003</t>
  </si>
  <si>
    <t>7000012</t>
  </si>
  <si>
    <t xml:space="preserve">Социальное обеспечение населения
</t>
  </si>
  <si>
    <t>7007100</t>
  </si>
  <si>
    <t>Строительство автомобильных дорог местного значения за счет средств бюджета поселений</t>
  </si>
  <si>
    <t>1931617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</si>
  <si>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</si>
  <si>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1935420</t>
  </si>
  <si>
    <t>700100</t>
  </si>
  <si>
    <t>7007107</t>
  </si>
  <si>
    <t>Подготовка объектов жилищно-коммунального хозяйства к зиме</t>
  </si>
  <si>
    <t>7007008</t>
  </si>
  <si>
    <t>Расходы на закупку автомобильных средств и спец. техники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</si>
  <si>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</si>
  <si>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</si>
  <si>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Система ГАРАНТ: http://base.garant.ru/70408460/4/#ixzz3uaIXizLi</t>
  </si>
  <si>
    <t xml:space="preserve"> Бюджетные инвестиции на приобретение объектов недвижимого имущества в государственную (муниципальную) собственность
</t>
  </si>
  <si>
    <t>Приложение № 2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г. №</t>
  </si>
  <si>
    <t>РАСПРЕДЕЛЕНИЕ БЮДЖЕТНЫХ АССИГНОВАНИЙ
ПО РАЗДЕЛАМ И ПОДРАЗДЕЛАМ, ЦЕЛЕВЫМ СТАТЬЯМ И ВИДАМ
ФУНКЦИОНАЛЬНОЙ КЛАССИФИКАЦИИ РАСХОДОВ БЮДЖЕТА ГОРОДА ТРУБЧЕВСКА  ЗА 2015 ГОД</t>
  </si>
  <si>
    <t xml:space="preserve">План на 2015 год </t>
  </si>
  <si>
    <t xml:space="preserve">Исполнено за 2015 год </t>
  </si>
  <si>
    <t>% Исполнения</t>
  </si>
  <si>
    <t xml:space="preserve">Ведомственная структура расходов  бюджета города Трубчевска
за 2015 год
</t>
  </si>
  <si>
    <t xml:space="preserve">Приложение № 3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г.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</si>
</sst>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_-* #,##0.0_р_._-;\-* #,##0.0_р_._-;_-* &quot;-&quot;??_р_._-;_-@_-"/>
    <numFmt numFmtId="170" formatCode="[$-FC19]d\ mmmm\ yyyy\ &quot;г.&quot;"/>
    <numFmt numFmtId="171" formatCode="0.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9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3" fillId="0" borderId="13" xfId="6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3" fontId="2" fillId="0" borderId="17" xfId="6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justify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3" fontId="2" fillId="0" borderId="21" xfId="6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justify" wrapText="1"/>
    </xf>
    <xf numFmtId="0" fontId="3" fillId="0" borderId="18" xfId="0" applyFont="1" applyFill="1" applyBorder="1" applyAlignment="1">
      <alignment horizontal="left" vertical="justify"/>
    </xf>
    <xf numFmtId="0" fontId="3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3" fontId="3" fillId="0" borderId="21" xfId="6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justify"/>
    </xf>
    <xf numFmtId="49" fontId="2" fillId="0" borderId="23" xfId="0" applyNumberFormat="1" applyFont="1" applyFill="1" applyBorder="1" applyAlignment="1">
      <alignment horizontal="center" vertical="center"/>
    </xf>
    <xf numFmtId="43" fontId="2" fillId="0" borderId="24" xfId="6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justify" wrapText="1"/>
    </xf>
    <xf numFmtId="0" fontId="2" fillId="0" borderId="25" xfId="0" applyFont="1" applyFill="1" applyBorder="1" applyAlignment="1">
      <alignment horizontal="center" vertical="center"/>
    </xf>
    <xf numFmtId="43" fontId="2" fillId="0" borderId="21" xfId="60" applyFont="1" applyFill="1" applyBorder="1" applyAlignment="1">
      <alignment vertical="center"/>
    </xf>
    <xf numFmtId="43" fontId="2" fillId="0" borderId="24" xfId="6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left" vertical="justify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justify"/>
    </xf>
    <xf numFmtId="49" fontId="3" fillId="0" borderId="16" xfId="0" applyNumberFormat="1" applyFont="1" applyFill="1" applyBorder="1" applyAlignment="1">
      <alignment horizontal="center" vertical="center"/>
    </xf>
    <xf numFmtId="43" fontId="3" fillId="0" borderId="17" xfId="6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justify"/>
    </xf>
    <xf numFmtId="43" fontId="2" fillId="0" borderId="0" xfId="60" applyFont="1" applyFill="1" applyAlignment="1">
      <alignment horizontal="left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right" vertical="justify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3" fontId="5" fillId="0" borderId="13" xfId="6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justify"/>
    </xf>
    <xf numFmtId="43" fontId="2" fillId="0" borderId="0" xfId="0" applyNumberFormat="1" applyFont="1" applyFill="1" applyAlignment="1">
      <alignment horizontal="left" vertical="justify"/>
    </xf>
    <xf numFmtId="0" fontId="2" fillId="33" borderId="18" xfId="0" applyFont="1" applyFill="1" applyBorder="1" applyAlignment="1">
      <alignment horizontal="left" vertical="justify"/>
    </xf>
    <xf numFmtId="49" fontId="2" fillId="33" borderId="20" xfId="0" applyNumberFormat="1" applyFont="1" applyFill="1" applyBorder="1" applyAlignment="1">
      <alignment horizontal="center" vertical="center"/>
    </xf>
    <xf numFmtId="43" fontId="2" fillId="33" borderId="21" xfId="6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justify" wrapText="1"/>
    </xf>
    <xf numFmtId="0" fontId="2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justify"/>
    </xf>
    <xf numFmtId="49" fontId="3" fillId="33" borderId="20" xfId="0" applyNumberFormat="1" applyFont="1" applyFill="1" applyBorder="1" applyAlignment="1">
      <alignment horizontal="center" vertical="center"/>
    </xf>
    <xf numFmtId="43" fontId="3" fillId="33" borderId="21" xfId="6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9" fillId="0" borderId="0" xfId="42" applyAlignment="1">
      <alignment/>
    </xf>
    <xf numFmtId="0" fontId="3" fillId="0" borderId="13" xfId="0" applyFont="1" applyFill="1" applyBorder="1" applyAlignment="1">
      <alignment horizontal="center" vertical="justify"/>
    </xf>
    <xf numFmtId="9" fontId="3" fillId="0" borderId="13" xfId="57" applyFont="1" applyFill="1" applyBorder="1" applyAlignment="1">
      <alignment horizontal="center" vertical="center"/>
    </xf>
    <xf numFmtId="9" fontId="2" fillId="0" borderId="17" xfId="57" applyFont="1" applyFill="1" applyBorder="1" applyAlignment="1">
      <alignment horizontal="center" vertical="center"/>
    </xf>
    <xf numFmtId="9" fontId="2" fillId="0" borderId="21" xfId="57" applyFont="1" applyFill="1" applyBorder="1" applyAlignment="1">
      <alignment horizontal="center" vertical="center"/>
    </xf>
    <xf numFmtId="9" fontId="3" fillId="0" borderId="21" xfId="57" applyFont="1" applyFill="1" applyBorder="1" applyAlignment="1">
      <alignment horizontal="center" vertical="center"/>
    </xf>
    <xf numFmtId="9" fontId="3" fillId="33" borderId="21" xfId="57" applyFont="1" applyFill="1" applyBorder="1" applyAlignment="1">
      <alignment horizontal="center" vertical="center"/>
    </xf>
    <xf numFmtId="9" fontId="2" fillId="33" borderId="21" xfId="57" applyFont="1" applyFill="1" applyBorder="1" applyAlignment="1">
      <alignment horizontal="center" vertical="center"/>
    </xf>
    <xf numFmtId="9" fontId="2" fillId="0" borderId="21" xfId="57" applyFont="1" applyFill="1" applyBorder="1" applyAlignment="1">
      <alignment vertical="center"/>
    </xf>
    <xf numFmtId="9" fontId="2" fillId="0" borderId="24" xfId="57" applyFont="1" applyFill="1" applyBorder="1" applyAlignment="1">
      <alignment vertical="center"/>
    </xf>
    <xf numFmtId="9" fontId="3" fillId="0" borderId="17" xfId="57" applyFont="1" applyFill="1" applyBorder="1" applyAlignment="1">
      <alignment horizontal="center" vertical="center"/>
    </xf>
    <xf numFmtId="9" fontId="5" fillId="0" borderId="13" xfId="57" applyFont="1" applyFill="1" applyBorder="1" applyAlignment="1">
      <alignment horizontal="center" vertical="center"/>
    </xf>
    <xf numFmtId="9" fontId="2" fillId="0" borderId="24" xfId="57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justify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justify"/>
    </xf>
    <xf numFmtId="43" fontId="2" fillId="0" borderId="0" xfId="60" applyFont="1" applyFill="1" applyAlignment="1">
      <alignment horizontal="center" vertical="justify"/>
    </xf>
    <xf numFmtId="43" fontId="2" fillId="0" borderId="0" xfId="0" applyNumberFormat="1" applyFont="1" applyFill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408460/4/#ixzz3uaIXizLi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view="pageBreakPreview" zoomScaleSheetLayoutView="100" zoomScalePageLayoutView="0" workbookViewId="0" topLeftCell="A10">
      <selection activeCell="G185" sqref="G1:G16384"/>
    </sheetView>
  </sheetViews>
  <sheetFormatPr defaultColWidth="9.00390625" defaultRowHeight="15.75"/>
  <cols>
    <col min="1" max="1" width="61.875" style="1" customWidth="1"/>
    <col min="2" max="4" width="9.00390625" style="1" customWidth="1"/>
    <col min="5" max="6" width="18.75390625" style="1" customWidth="1"/>
    <col min="7" max="7" width="18.75390625" style="74" customWidth="1"/>
    <col min="8" max="16384" width="9.00390625" style="1" customWidth="1"/>
  </cols>
  <sheetData>
    <row r="1" spans="2:7" ht="81.75" customHeight="1">
      <c r="B1" s="72" t="s">
        <v>129</v>
      </c>
      <c r="C1" s="72"/>
      <c r="D1" s="72"/>
      <c r="E1" s="72"/>
      <c r="F1" s="72"/>
      <c r="G1" s="72"/>
    </row>
    <row r="2" spans="1:7" ht="67.5" customHeight="1">
      <c r="A2" s="73" t="s">
        <v>130</v>
      </c>
      <c r="B2" s="73"/>
      <c r="C2" s="73"/>
      <c r="D2" s="73"/>
      <c r="E2" s="73"/>
      <c r="F2" s="73"/>
      <c r="G2" s="73"/>
    </row>
    <row r="4" ht="17.25" thickBot="1">
      <c r="G4" s="74" t="s">
        <v>0</v>
      </c>
    </row>
    <row r="5" spans="1:7" ht="43.5" customHeight="1" thickBot="1">
      <c r="A5" s="3" t="s">
        <v>1</v>
      </c>
      <c r="B5" s="5" t="s">
        <v>2</v>
      </c>
      <c r="C5" s="5" t="s">
        <v>3</v>
      </c>
      <c r="D5" s="5" t="s">
        <v>4</v>
      </c>
      <c r="E5" s="6" t="s">
        <v>131</v>
      </c>
      <c r="F5" s="60" t="s">
        <v>132</v>
      </c>
      <c r="G5" s="6" t="s">
        <v>133</v>
      </c>
    </row>
    <row r="6" spans="1:7" ht="17.25" thickBot="1">
      <c r="A6" s="3" t="s">
        <v>5</v>
      </c>
      <c r="B6" s="8" t="s">
        <v>54</v>
      </c>
      <c r="C6" s="9"/>
      <c r="D6" s="9"/>
      <c r="E6" s="7">
        <f>E7+E18+E22+E27</f>
        <v>711057.04</v>
      </c>
      <c r="F6" s="7">
        <f>F7+F18+F22+F27</f>
        <v>701909.97</v>
      </c>
      <c r="G6" s="61">
        <f>F6/E6</f>
        <v>0.9871359546626526</v>
      </c>
    </row>
    <row r="7" spans="1:7" ht="49.5">
      <c r="A7" s="10" t="s">
        <v>6</v>
      </c>
      <c r="B7" s="12" t="s">
        <v>51</v>
      </c>
      <c r="C7" s="12"/>
      <c r="D7" s="12"/>
      <c r="E7" s="13">
        <f>E8</f>
        <v>568736.4400000001</v>
      </c>
      <c r="F7" s="13">
        <f>F8</f>
        <v>559589.37</v>
      </c>
      <c r="G7" s="62">
        <f aca="true" t="shared" si="0" ref="G7:G70">F7/E7</f>
        <v>0.983916856110011</v>
      </c>
    </row>
    <row r="8" spans="1:7" ht="16.5">
      <c r="A8" s="14" t="s">
        <v>7</v>
      </c>
      <c r="B8" s="16" t="s">
        <v>51</v>
      </c>
      <c r="C8" s="16">
        <v>7000000</v>
      </c>
      <c r="D8" s="16"/>
      <c r="E8" s="17">
        <f>E9</f>
        <v>568736.4400000001</v>
      </c>
      <c r="F8" s="17">
        <f>F9</f>
        <v>559589.37</v>
      </c>
      <c r="G8" s="63">
        <f t="shared" si="0"/>
        <v>0.983916856110011</v>
      </c>
    </row>
    <row r="9" spans="1:7" ht="33">
      <c r="A9" s="14" t="s">
        <v>8</v>
      </c>
      <c r="B9" s="16" t="s">
        <v>51</v>
      </c>
      <c r="C9" s="16">
        <v>7001005</v>
      </c>
      <c r="D9" s="16"/>
      <c r="E9" s="17">
        <f>E10+E13+E16</f>
        <v>568736.4400000001</v>
      </c>
      <c r="F9" s="17">
        <f>F10+F13+F16</f>
        <v>559589.37</v>
      </c>
      <c r="G9" s="63">
        <f t="shared" si="0"/>
        <v>0.983916856110011</v>
      </c>
    </row>
    <row r="10" spans="1:7" ht="66">
      <c r="A10" s="14" t="s">
        <v>9</v>
      </c>
      <c r="B10" s="16" t="s">
        <v>51</v>
      </c>
      <c r="C10" s="16">
        <v>7001005</v>
      </c>
      <c r="D10" s="16">
        <v>100</v>
      </c>
      <c r="E10" s="17">
        <f>E11</f>
        <v>280122.81</v>
      </c>
      <c r="F10" s="17">
        <f>F11</f>
        <v>280122.81</v>
      </c>
      <c r="G10" s="63">
        <f t="shared" si="0"/>
        <v>1</v>
      </c>
    </row>
    <row r="11" spans="1:7" ht="16.5">
      <c r="A11" s="14" t="s">
        <v>10</v>
      </c>
      <c r="B11" s="16" t="s">
        <v>51</v>
      </c>
      <c r="C11" s="16">
        <v>7001005</v>
      </c>
      <c r="D11" s="16">
        <v>120</v>
      </c>
      <c r="E11" s="17">
        <f>E12</f>
        <v>280122.81</v>
      </c>
      <c r="F11" s="17">
        <f>F12</f>
        <v>280122.81</v>
      </c>
      <c r="G11" s="63">
        <f t="shared" si="0"/>
        <v>1</v>
      </c>
    </row>
    <row r="12" spans="1:7" ht="49.5">
      <c r="A12" s="18" t="s">
        <v>90</v>
      </c>
      <c r="B12" s="16" t="s">
        <v>51</v>
      </c>
      <c r="C12" s="16">
        <v>7001005</v>
      </c>
      <c r="D12" s="16" t="s">
        <v>91</v>
      </c>
      <c r="E12" s="17">
        <f>353920-77420+3600+22.81</f>
        <v>280122.81</v>
      </c>
      <c r="F12" s="17">
        <f>353920-77420+3600+22.81</f>
        <v>280122.81</v>
      </c>
      <c r="G12" s="63">
        <f t="shared" si="0"/>
        <v>1</v>
      </c>
    </row>
    <row r="13" spans="1:7" ht="33">
      <c r="A13" s="14" t="s">
        <v>11</v>
      </c>
      <c r="B13" s="16" t="s">
        <v>51</v>
      </c>
      <c r="C13" s="16">
        <v>7001005</v>
      </c>
      <c r="D13" s="16">
        <v>200</v>
      </c>
      <c r="E13" s="17">
        <f>E14</f>
        <v>287869.71</v>
      </c>
      <c r="F13" s="17">
        <f>F14</f>
        <v>278722.64</v>
      </c>
      <c r="G13" s="63">
        <f t="shared" si="0"/>
        <v>0.9682249653845136</v>
      </c>
    </row>
    <row r="14" spans="1:7" ht="33">
      <c r="A14" s="14" t="s">
        <v>12</v>
      </c>
      <c r="B14" s="16" t="s">
        <v>51</v>
      </c>
      <c r="C14" s="16">
        <v>7001005</v>
      </c>
      <c r="D14" s="16">
        <v>240</v>
      </c>
      <c r="E14" s="17">
        <f>E15</f>
        <v>287869.71</v>
      </c>
      <c r="F14" s="17">
        <f>F15</f>
        <v>278722.64</v>
      </c>
      <c r="G14" s="63">
        <f t="shared" si="0"/>
        <v>0.9682249653845136</v>
      </c>
    </row>
    <row r="15" spans="1:7" ht="33">
      <c r="A15" s="18" t="s">
        <v>94</v>
      </c>
      <c r="B15" s="16" t="s">
        <v>51</v>
      </c>
      <c r="C15" s="16">
        <v>7001005</v>
      </c>
      <c r="D15" s="16" t="s">
        <v>93</v>
      </c>
      <c r="E15" s="17">
        <f>152030+77420+100000-3600-643.92-22.81-30000-7313.56</f>
        <v>287869.71</v>
      </c>
      <c r="F15" s="17">
        <f>E15-9147.07</f>
        <v>278722.64</v>
      </c>
      <c r="G15" s="63">
        <f t="shared" si="0"/>
        <v>0.9682249653845136</v>
      </c>
    </row>
    <row r="16" spans="1:7" ht="16.5">
      <c r="A16" s="14" t="s">
        <v>13</v>
      </c>
      <c r="B16" s="16" t="s">
        <v>51</v>
      </c>
      <c r="C16" s="16">
        <v>7001005</v>
      </c>
      <c r="D16" s="16">
        <v>800</v>
      </c>
      <c r="E16" s="17">
        <f>E17</f>
        <v>743.92</v>
      </c>
      <c r="F16" s="17">
        <f>F17</f>
        <v>743.92</v>
      </c>
      <c r="G16" s="63">
        <f t="shared" si="0"/>
        <v>1</v>
      </c>
    </row>
    <row r="17" spans="1:7" ht="16.5">
      <c r="A17" s="14" t="s">
        <v>14</v>
      </c>
      <c r="B17" s="16" t="s">
        <v>51</v>
      </c>
      <c r="C17" s="16">
        <v>7001005</v>
      </c>
      <c r="D17" s="16">
        <v>852</v>
      </c>
      <c r="E17" s="17">
        <f>100+643.92</f>
        <v>743.92</v>
      </c>
      <c r="F17" s="17">
        <f>100+643.92</f>
        <v>743.92</v>
      </c>
      <c r="G17" s="63">
        <f t="shared" si="0"/>
        <v>1</v>
      </c>
    </row>
    <row r="18" spans="1:7" ht="49.5">
      <c r="A18" s="19" t="s">
        <v>15</v>
      </c>
      <c r="B18" s="21" t="s">
        <v>52</v>
      </c>
      <c r="C18" s="21"/>
      <c r="D18" s="21"/>
      <c r="E18" s="22">
        <f aca="true" t="shared" si="1" ref="E18:F20">E19</f>
        <v>39006.6</v>
      </c>
      <c r="F18" s="22">
        <f t="shared" si="1"/>
        <v>39006.6</v>
      </c>
      <c r="G18" s="64">
        <f t="shared" si="0"/>
        <v>1</v>
      </c>
    </row>
    <row r="19" spans="1:7" ht="16.5">
      <c r="A19" s="14" t="s">
        <v>16</v>
      </c>
      <c r="B19" s="16" t="s">
        <v>52</v>
      </c>
      <c r="C19" s="16">
        <v>7001017</v>
      </c>
      <c r="D19" s="16"/>
      <c r="E19" s="17">
        <f t="shared" si="1"/>
        <v>39006.6</v>
      </c>
      <c r="F19" s="17">
        <f t="shared" si="1"/>
        <v>39006.6</v>
      </c>
      <c r="G19" s="63">
        <f t="shared" si="0"/>
        <v>1</v>
      </c>
    </row>
    <row r="20" spans="1:7" ht="16.5">
      <c r="A20" s="14" t="s">
        <v>17</v>
      </c>
      <c r="B20" s="16" t="s">
        <v>52</v>
      </c>
      <c r="C20" s="16">
        <v>7001017</v>
      </c>
      <c r="D20" s="16">
        <v>500</v>
      </c>
      <c r="E20" s="17">
        <f t="shared" si="1"/>
        <v>39006.6</v>
      </c>
      <c r="F20" s="17">
        <f t="shared" si="1"/>
        <v>39006.6</v>
      </c>
      <c r="G20" s="63">
        <f t="shared" si="0"/>
        <v>1</v>
      </c>
    </row>
    <row r="21" spans="1:7" ht="16.5">
      <c r="A21" s="14" t="s">
        <v>18</v>
      </c>
      <c r="B21" s="16" t="s">
        <v>52</v>
      </c>
      <c r="C21" s="16">
        <v>7001017</v>
      </c>
      <c r="D21" s="16">
        <v>540</v>
      </c>
      <c r="E21" s="17">
        <v>39006.6</v>
      </c>
      <c r="F21" s="17">
        <v>39006.6</v>
      </c>
      <c r="G21" s="63">
        <f t="shared" si="0"/>
        <v>1</v>
      </c>
    </row>
    <row r="22" spans="1:7" ht="16.5" hidden="1">
      <c r="A22" s="55" t="s">
        <v>19</v>
      </c>
      <c r="B22" s="56" t="s">
        <v>53</v>
      </c>
      <c r="C22" s="56"/>
      <c r="D22" s="56"/>
      <c r="E22" s="57">
        <f aca="true" t="shared" si="2" ref="E22:F25">E23</f>
        <v>0</v>
      </c>
      <c r="F22" s="57">
        <f t="shared" si="2"/>
        <v>0</v>
      </c>
      <c r="G22" s="65" t="e">
        <f t="shared" si="0"/>
        <v>#DIV/0!</v>
      </c>
    </row>
    <row r="23" spans="1:7" ht="16.5" hidden="1">
      <c r="A23" s="50" t="s">
        <v>7</v>
      </c>
      <c r="B23" s="51" t="s">
        <v>53</v>
      </c>
      <c r="C23" s="51">
        <v>7000000</v>
      </c>
      <c r="D23" s="51"/>
      <c r="E23" s="52">
        <f t="shared" si="2"/>
        <v>0</v>
      </c>
      <c r="F23" s="52">
        <f t="shared" si="2"/>
        <v>0</v>
      </c>
      <c r="G23" s="66" t="e">
        <f t="shared" si="0"/>
        <v>#DIV/0!</v>
      </c>
    </row>
    <row r="24" spans="1:7" ht="16.5" hidden="1">
      <c r="A24" s="50" t="s">
        <v>20</v>
      </c>
      <c r="B24" s="51" t="s">
        <v>53</v>
      </c>
      <c r="C24" s="51">
        <v>7000012</v>
      </c>
      <c r="D24" s="51"/>
      <c r="E24" s="52">
        <f t="shared" si="2"/>
        <v>0</v>
      </c>
      <c r="F24" s="52">
        <f t="shared" si="2"/>
        <v>0</v>
      </c>
      <c r="G24" s="66" t="e">
        <f t="shared" si="0"/>
        <v>#DIV/0!</v>
      </c>
    </row>
    <row r="25" spans="1:7" ht="16.5" hidden="1">
      <c r="A25" s="50" t="s">
        <v>13</v>
      </c>
      <c r="B25" s="51" t="s">
        <v>53</v>
      </c>
      <c r="C25" s="51">
        <v>7000012</v>
      </c>
      <c r="D25" s="51">
        <v>800</v>
      </c>
      <c r="E25" s="52">
        <f t="shared" si="2"/>
        <v>0</v>
      </c>
      <c r="F25" s="52">
        <f t="shared" si="2"/>
        <v>0</v>
      </c>
      <c r="G25" s="66" t="e">
        <f t="shared" si="0"/>
        <v>#DIV/0!</v>
      </c>
    </row>
    <row r="26" spans="1:7" ht="16.5" hidden="1">
      <c r="A26" s="50" t="s">
        <v>21</v>
      </c>
      <c r="B26" s="51" t="s">
        <v>53</v>
      </c>
      <c r="C26" s="51">
        <v>7000012</v>
      </c>
      <c r="D26" s="51">
        <v>870</v>
      </c>
      <c r="E26" s="52"/>
      <c r="F26" s="52"/>
      <c r="G26" s="66" t="e">
        <f t="shared" si="0"/>
        <v>#DIV/0!</v>
      </c>
    </row>
    <row r="27" spans="1:7" ht="16.5">
      <c r="A27" s="19" t="s">
        <v>22</v>
      </c>
      <c r="B27" s="21" t="s">
        <v>55</v>
      </c>
      <c r="C27" s="21"/>
      <c r="D27" s="21"/>
      <c r="E27" s="22">
        <f>E32+E36+E28+E40</f>
        <v>103314</v>
      </c>
      <c r="F27" s="22">
        <f>F32+F36+F28+F40</f>
        <v>103314</v>
      </c>
      <c r="G27" s="64">
        <f t="shared" si="0"/>
        <v>1</v>
      </c>
    </row>
    <row r="28" spans="1:7" ht="33">
      <c r="A28" s="14" t="s">
        <v>99</v>
      </c>
      <c r="B28" s="16" t="s">
        <v>55</v>
      </c>
      <c r="C28" s="16" t="s">
        <v>98</v>
      </c>
      <c r="D28" s="16"/>
      <c r="E28" s="17">
        <f>E30</f>
        <v>64619</v>
      </c>
      <c r="F28" s="17">
        <f>F30</f>
        <v>64619</v>
      </c>
      <c r="G28" s="63">
        <f t="shared" si="0"/>
        <v>1</v>
      </c>
    </row>
    <row r="29" spans="1:7" ht="33">
      <c r="A29" s="14" t="s">
        <v>11</v>
      </c>
      <c r="B29" s="16" t="s">
        <v>55</v>
      </c>
      <c r="C29" s="16" t="s">
        <v>98</v>
      </c>
      <c r="D29" s="16" t="s">
        <v>66</v>
      </c>
      <c r="E29" s="17">
        <f>E30</f>
        <v>64619</v>
      </c>
      <c r="F29" s="17">
        <f>F30</f>
        <v>64619</v>
      </c>
      <c r="G29" s="63">
        <f t="shared" si="0"/>
        <v>1</v>
      </c>
    </row>
    <row r="30" spans="1:7" ht="33">
      <c r="A30" s="14" t="s">
        <v>12</v>
      </c>
      <c r="B30" s="16" t="s">
        <v>55</v>
      </c>
      <c r="C30" s="16" t="s">
        <v>98</v>
      </c>
      <c r="D30" s="16">
        <v>240</v>
      </c>
      <c r="E30" s="17">
        <f>E31</f>
        <v>64619</v>
      </c>
      <c r="F30" s="17">
        <f>F31</f>
        <v>64619</v>
      </c>
      <c r="G30" s="63">
        <f t="shared" si="0"/>
        <v>1</v>
      </c>
    </row>
    <row r="31" spans="1:7" ht="49.5">
      <c r="A31" s="18" t="s">
        <v>92</v>
      </c>
      <c r="B31" s="16" t="s">
        <v>55</v>
      </c>
      <c r="C31" s="16" t="s">
        <v>98</v>
      </c>
      <c r="D31" s="16" t="s">
        <v>93</v>
      </c>
      <c r="E31" s="17">
        <f>22000+150000+37249+10000-78000+46200-48000-74830</f>
        <v>64619</v>
      </c>
      <c r="F31" s="17">
        <f>22000+150000+37249+10000-78000+46200-48000-74830</f>
        <v>64619</v>
      </c>
      <c r="G31" s="63">
        <f t="shared" si="0"/>
        <v>1</v>
      </c>
    </row>
    <row r="32" spans="1:7" ht="33">
      <c r="A32" s="14" t="s">
        <v>75</v>
      </c>
      <c r="B32" s="16" t="s">
        <v>55</v>
      </c>
      <c r="C32" s="16" t="s">
        <v>85</v>
      </c>
      <c r="D32" s="16"/>
      <c r="E32" s="17">
        <f>E34</f>
        <v>13215</v>
      </c>
      <c r="F32" s="17">
        <f>F34</f>
        <v>13215</v>
      </c>
      <c r="G32" s="63">
        <f t="shared" si="0"/>
        <v>1</v>
      </c>
    </row>
    <row r="33" spans="1:7" ht="33">
      <c r="A33" s="14" t="s">
        <v>11</v>
      </c>
      <c r="B33" s="16" t="s">
        <v>55</v>
      </c>
      <c r="C33" s="16" t="s">
        <v>85</v>
      </c>
      <c r="D33" s="16" t="s">
        <v>66</v>
      </c>
      <c r="E33" s="17">
        <f>E34</f>
        <v>13215</v>
      </c>
      <c r="F33" s="17">
        <f>F34</f>
        <v>13215</v>
      </c>
      <c r="G33" s="63">
        <f t="shared" si="0"/>
        <v>1</v>
      </c>
    </row>
    <row r="34" spans="1:7" ht="33">
      <c r="A34" s="14" t="s">
        <v>12</v>
      </c>
      <c r="B34" s="16" t="s">
        <v>55</v>
      </c>
      <c r="C34" s="16" t="s">
        <v>85</v>
      </c>
      <c r="D34" s="16">
        <v>240</v>
      </c>
      <c r="E34" s="17">
        <f>E35</f>
        <v>13215</v>
      </c>
      <c r="F34" s="17">
        <f>F35</f>
        <v>13215</v>
      </c>
      <c r="G34" s="63">
        <f t="shared" si="0"/>
        <v>1</v>
      </c>
    </row>
    <row r="35" spans="1:7" ht="49.5">
      <c r="A35" s="18" t="s">
        <v>92</v>
      </c>
      <c r="B35" s="16" t="s">
        <v>55</v>
      </c>
      <c r="C35" s="16" t="s">
        <v>85</v>
      </c>
      <c r="D35" s="16" t="s">
        <v>93</v>
      </c>
      <c r="E35" s="17">
        <f>10215+3000+8000+10000-18000</f>
        <v>13215</v>
      </c>
      <c r="F35" s="17">
        <f>10215+3000+8000+10000-18000</f>
        <v>13215</v>
      </c>
      <c r="G35" s="63">
        <f t="shared" si="0"/>
        <v>1</v>
      </c>
    </row>
    <row r="36" spans="1:7" ht="49.5">
      <c r="A36" s="14" t="s">
        <v>23</v>
      </c>
      <c r="B36" s="16" t="s">
        <v>55</v>
      </c>
      <c r="C36" s="16">
        <v>7001202</v>
      </c>
      <c r="D36" s="16"/>
      <c r="E36" s="17">
        <f aca="true" t="shared" si="3" ref="E36:F38">E37</f>
        <v>200</v>
      </c>
      <c r="F36" s="17">
        <f t="shared" si="3"/>
        <v>200</v>
      </c>
      <c r="G36" s="63">
        <f t="shared" si="0"/>
        <v>1</v>
      </c>
    </row>
    <row r="37" spans="1:7" ht="33">
      <c r="A37" s="14" t="s">
        <v>11</v>
      </c>
      <c r="B37" s="16" t="s">
        <v>55</v>
      </c>
      <c r="C37" s="16">
        <v>7001202</v>
      </c>
      <c r="D37" s="16" t="s">
        <v>66</v>
      </c>
      <c r="E37" s="28">
        <f t="shared" si="3"/>
        <v>200</v>
      </c>
      <c r="F37" s="28">
        <f t="shared" si="3"/>
        <v>200</v>
      </c>
      <c r="G37" s="63">
        <f t="shared" si="0"/>
        <v>1</v>
      </c>
    </row>
    <row r="38" spans="1:7" ht="33">
      <c r="A38" s="23" t="s">
        <v>12</v>
      </c>
      <c r="B38" s="24" t="s">
        <v>55</v>
      </c>
      <c r="C38" s="24">
        <v>7001202</v>
      </c>
      <c r="D38" s="24" t="s">
        <v>67</v>
      </c>
      <c r="E38" s="29">
        <f t="shared" si="3"/>
        <v>200</v>
      </c>
      <c r="F38" s="29">
        <f t="shared" si="3"/>
        <v>200</v>
      </c>
      <c r="G38" s="71">
        <f t="shared" si="0"/>
        <v>1</v>
      </c>
    </row>
    <row r="39" spans="1:7" ht="33">
      <c r="A39" s="18" t="s">
        <v>94</v>
      </c>
      <c r="B39" s="24" t="s">
        <v>55</v>
      </c>
      <c r="C39" s="24">
        <v>7001202</v>
      </c>
      <c r="D39" s="24" t="s">
        <v>93</v>
      </c>
      <c r="E39" s="29">
        <v>200</v>
      </c>
      <c r="F39" s="29">
        <v>200</v>
      </c>
      <c r="G39" s="71">
        <f t="shared" si="0"/>
        <v>1</v>
      </c>
    </row>
    <row r="40" spans="1:7" ht="16.5">
      <c r="A40" s="14" t="s">
        <v>64</v>
      </c>
      <c r="B40" s="16" t="s">
        <v>55</v>
      </c>
      <c r="C40" s="16" t="s">
        <v>63</v>
      </c>
      <c r="D40" s="16"/>
      <c r="E40" s="28">
        <f aca="true" t="shared" si="4" ref="E40:F42">E41</f>
        <v>25280</v>
      </c>
      <c r="F40" s="28">
        <f t="shared" si="4"/>
        <v>25280</v>
      </c>
      <c r="G40" s="63">
        <f t="shared" si="0"/>
        <v>1</v>
      </c>
    </row>
    <row r="41" spans="1:7" ht="33">
      <c r="A41" s="14" t="s">
        <v>11</v>
      </c>
      <c r="B41" s="16" t="s">
        <v>55</v>
      </c>
      <c r="C41" s="16" t="s">
        <v>63</v>
      </c>
      <c r="D41" s="16" t="s">
        <v>66</v>
      </c>
      <c r="E41" s="28">
        <f t="shared" si="4"/>
        <v>25280</v>
      </c>
      <c r="F41" s="28">
        <f t="shared" si="4"/>
        <v>25280</v>
      </c>
      <c r="G41" s="63">
        <f t="shared" si="0"/>
        <v>1</v>
      </c>
    </row>
    <row r="42" spans="1:7" ht="33">
      <c r="A42" s="23" t="s">
        <v>12</v>
      </c>
      <c r="B42" s="24" t="s">
        <v>55</v>
      </c>
      <c r="C42" s="24" t="s">
        <v>63</v>
      </c>
      <c r="D42" s="24" t="s">
        <v>67</v>
      </c>
      <c r="E42" s="29">
        <f t="shared" si="4"/>
        <v>25280</v>
      </c>
      <c r="F42" s="29">
        <f t="shared" si="4"/>
        <v>25280</v>
      </c>
      <c r="G42" s="71">
        <f t="shared" si="0"/>
        <v>1</v>
      </c>
    </row>
    <row r="43" spans="1:7" ht="33.75" thickBot="1">
      <c r="A43" s="18" t="s">
        <v>94</v>
      </c>
      <c r="B43" s="24" t="s">
        <v>55</v>
      </c>
      <c r="C43" s="24" t="s">
        <v>63</v>
      </c>
      <c r="D43" s="24" t="s">
        <v>93</v>
      </c>
      <c r="E43" s="29">
        <v>25280</v>
      </c>
      <c r="F43" s="29">
        <v>25280</v>
      </c>
      <c r="G43" s="71">
        <f t="shared" si="0"/>
        <v>1</v>
      </c>
    </row>
    <row r="44" spans="1:7" ht="16.5" customHeight="1" thickBot="1">
      <c r="A44" s="3" t="s">
        <v>24</v>
      </c>
      <c r="B44" s="8" t="s">
        <v>56</v>
      </c>
      <c r="C44" s="8"/>
      <c r="D44" s="8"/>
      <c r="E44" s="7">
        <f>E45+E50</f>
        <v>47219283.76</v>
      </c>
      <c r="F44" s="7">
        <f>F45+F50</f>
        <v>46039831.76</v>
      </c>
      <c r="G44" s="61">
        <f t="shared" si="0"/>
        <v>0.975021815112767</v>
      </c>
    </row>
    <row r="45" spans="1:7" ht="16.5" hidden="1">
      <c r="A45" s="31" t="s">
        <v>25</v>
      </c>
      <c r="B45" s="12" t="s">
        <v>57</v>
      </c>
      <c r="C45" s="12"/>
      <c r="D45" s="12"/>
      <c r="E45" s="13">
        <f aca="true" t="shared" si="5" ref="E45:F48">E46</f>
        <v>0</v>
      </c>
      <c r="F45" s="13">
        <f t="shared" si="5"/>
        <v>0</v>
      </c>
      <c r="G45" s="62" t="e">
        <f t="shared" si="0"/>
        <v>#DIV/0!</v>
      </c>
    </row>
    <row r="46" spans="1:7" ht="16.5" hidden="1">
      <c r="A46" s="14" t="s">
        <v>7</v>
      </c>
      <c r="B46" s="16" t="s">
        <v>57</v>
      </c>
      <c r="C46" s="16">
        <v>7000000</v>
      </c>
      <c r="D46" s="16"/>
      <c r="E46" s="17">
        <f t="shared" si="5"/>
        <v>0</v>
      </c>
      <c r="F46" s="17">
        <f t="shared" si="5"/>
        <v>0</v>
      </c>
      <c r="G46" s="63" t="e">
        <f t="shared" si="0"/>
        <v>#DIV/0!</v>
      </c>
    </row>
    <row r="47" spans="1:7" ht="66" hidden="1">
      <c r="A47" s="14" t="s">
        <v>26</v>
      </c>
      <c r="B47" s="16" t="s">
        <v>57</v>
      </c>
      <c r="C47" s="16">
        <v>7001845</v>
      </c>
      <c r="D47" s="16"/>
      <c r="E47" s="17">
        <f t="shared" si="5"/>
        <v>0</v>
      </c>
      <c r="F47" s="17">
        <f t="shared" si="5"/>
        <v>0</v>
      </c>
      <c r="G47" s="63" t="e">
        <f t="shared" si="0"/>
        <v>#DIV/0!</v>
      </c>
    </row>
    <row r="48" spans="1:7" ht="16.5" hidden="1">
      <c r="A48" s="14" t="s">
        <v>13</v>
      </c>
      <c r="B48" s="16" t="s">
        <v>57</v>
      </c>
      <c r="C48" s="16">
        <v>7001845</v>
      </c>
      <c r="D48" s="16">
        <v>800</v>
      </c>
      <c r="E48" s="17">
        <f t="shared" si="5"/>
        <v>0</v>
      </c>
      <c r="F48" s="17">
        <f t="shared" si="5"/>
        <v>0</v>
      </c>
      <c r="G48" s="63" t="e">
        <f t="shared" si="0"/>
        <v>#DIV/0!</v>
      </c>
    </row>
    <row r="49" spans="1:7" ht="49.5" hidden="1">
      <c r="A49" s="14" t="s">
        <v>27</v>
      </c>
      <c r="B49" s="16" t="s">
        <v>57</v>
      </c>
      <c r="C49" s="16">
        <v>7001845</v>
      </c>
      <c r="D49" s="16">
        <v>810</v>
      </c>
      <c r="E49" s="17"/>
      <c r="F49" s="17"/>
      <c r="G49" s="63" t="e">
        <f t="shared" si="0"/>
        <v>#DIV/0!</v>
      </c>
    </row>
    <row r="50" spans="1:7" ht="16.5">
      <c r="A50" s="32" t="s">
        <v>28</v>
      </c>
      <c r="B50" s="16" t="s">
        <v>58</v>
      </c>
      <c r="C50" s="16"/>
      <c r="D50" s="16"/>
      <c r="E50" s="22">
        <f>E58+E78+E51+E55</f>
        <v>47219283.76</v>
      </c>
      <c r="F50" s="22">
        <f>F58+F78+F51+F55</f>
        <v>46039831.76</v>
      </c>
      <c r="G50" s="64">
        <f t="shared" si="0"/>
        <v>0.975021815112767</v>
      </c>
    </row>
    <row r="51" spans="1:7" s="2" customFormat="1" ht="49.5">
      <c r="A51" s="33" t="s">
        <v>31</v>
      </c>
      <c r="B51" s="16" t="s">
        <v>58</v>
      </c>
      <c r="C51" s="16">
        <v>1931617</v>
      </c>
      <c r="D51" s="34"/>
      <c r="E51" s="17">
        <f aca="true" t="shared" si="6" ref="E51:F53">E52</f>
        <v>12418386.08</v>
      </c>
      <c r="F51" s="17">
        <f t="shared" si="6"/>
        <v>11719955.08</v>
      </c>
      <c r="G51" s="63">
        <f t="shared" si="0"/>
        <v>0.9437583116275605</v>
      </c>
    </row>
    <row r="52" spans="1:7" s="2" customFormat="1" ht="33">
      <c r="A52" s="33" t="s">
        <v>11</v>
      </c>
      <c r="B52" s="16" t="s">
        <v>58</v>
      </c>
      <c r="C52" s="16">
        <v>1931617</v>
      </c>
      <c r="D52" s="34" t="s">
        <v>100</v>
      </c>
      <c r="E52" s="17">
        <f t="shared" si="6"/>
        <v>12418386.08</v>
      </c>
      <c r="F52" s="17">
        <f t="shared" si="6"/>
        <v>11719955.08</v>
      </c>
      <c r="G52" s="63">
        <f t="shared" si="0"/>
        <v>0.9437583116275605</v>
      </c>
    </row>
    <row r="53" spans="1:7" s="2" customFormat="1" ht="33">
      <c r="A53" s="33" t="s">
        <v>101</v>
      </c>
      <c r="B53" s="16" t="s">
        <v>58</v>
      </c>
      <c r="C53" s="16">
        <v>1931617</v>
      </c>
      <c r="D53" s="34">
        <v>240</v>
      </c>
      <c r="E53" s="17">
        <f t="shared" si="6"/>
        <v>12418386.08</v>
      </c>
      <c r="F53" s="17">
        <f t="shared" si="6"/>
        <v>11719955.08</v>
      </c>
      <c r="G53" s="63">
        <f t="shared" si="0"/>
        <v>0.9437583116275605</v>
      </c>
    </row>
    <row r="54" spans="1:7" s="2" customFormat="1" ht="33">
      <c r="A54" s="18" t="s">
        <v>94</v>
      </c>
      <c r="B54" s="16" t="s">
        <v>58</v>
      </c>
      <c r="C54" s="16" t="s">
        <v>117</v>
      </c>
      <c r="D54" s="16" t="s">
        <v>93</v>
      </c>
      <c r="E54" s="17">
        <f>11719955.08+698431</f>
        <v>12418386.08</v>
      </c>
      <c r="F54" s="17">
        <v>11719955.08</v>
      </c>
      <c r="G54" s="63">
        <f t="shared" si="0"/>
        <v>0.9437583116275605</v>
      </c>
    </row>
    <row r="55" spans="1:7" s="2" customFormat="1" ht="49.5">
      <c r="A55" s="33" t="s">
        <v>118</v>
      </c>
      <c r="B55" s="16" t="s">
        <v>58</v>
      </c>
      <c r="C55" s="16" t="s">
        <v>119</v>
      </c>
      <c r="D55" s="34"/>
      <c r="E55" s="17">
        <f>E56</f>
        <v>13681917.1</v>
      </c>
      <c r="F55" s="17">
        <f>F56</f>
        <v>13681917.1</v>
      </c>
      <c r="G55" s="63">
        <f t="shared" si="0"/>
        <v>1</v>
      </c>
    </row>
    <row r="56" spans="1:7" s="2" customFormat="1" ht="49.5">
      <c r="A56" s="14" t="s">
        <v>111</v>
      </c>
      <c r="B56" s="16" t="s">
        <v>58</v>
      </c>
      <c r="C56" s="16" t="s">
        <v>119</v>
      </c>
      <c r="D56" s="34">
        <v>400</v>
      </c>
      <c r="E56" s="17">
        <f>E57</f>
        <v>13681917.1</v>
      </c>
      <c r="F56" s="17">
        <f>F57</f>
        <v>13681917.1</v>
      </c>
      <c r="G56" s="63">
        <f t="shared" si="0"/>
        <v>1</v>
      </c>
    </row>
    <row r="57" spans="1:7" s="2" customFormat="1" ht="49.5">
      <c r="A57" s="18" t="s">
        <v>110</v>
      </c>
      <c r="B57" s="16" t="s">
        <v>58</v>
      </c>
      <c r="C57" s="16" t="s">
        <v>119</v>
      </c>
      <c r="D57" s="16" t="s">
        <v>108</v>
      </c>
      <c r="E57" s="17">
        <v>13681917.1</v>
      </c>
      <c r="F57" s="17">
        <v>13681917.1</v>
      </c>
      <c r="G57" s="63">
        <f t="shared" si="0"/>
        <v>1</v>
      </c>
    </row>
    <row r="58" spans="1:7" ht="16.5">
      <c r="A58" s="14" t="s">
        <v>7</v>
      </c>
      <c r="B58" s="16" t="s">
        <v>58</v>
      </c>
      <c r="C58" s="16">
        <v>7000000</v>
      </c>
      <c r="D58" s="16"/>
      <c r="E58" s="17">
        <f>E59+E62+E72+E66</f>
        <v>21118980.58</v>
      </c>
      <c r="F58" s="17">
        <f>F59+F62+F72+F66</f>
        <v>20637959.58</v>
      </c>
      <c r="G58" s="63">
        <f t="shared" si="0"/>
        <v>0.977223285083394</v>
      </c>
    </row>
    <row r="59" spans="1:7" ht="16.5">
      <c r="A59" s="14" t="s">
        <v>29</v>
      </c>
      <c r="B59" s="16" t="s">
        <v>58</v>
      </c>
      <c r="C59" s="16">
        <v>7001619</v>
      </c>
      <c r="D59" s="16"/>
      <c r="E59" s="17">
        <f>E61</f>
        <v>333900</v>
      </c>
      <c r="F59" s="17">
        <f>F61</f>
        <v>333900</v>
      </c>
      <c r="G59" s="63">
        <f t="shared" si="0"/>
        <v>1</v>
      </c>
    </row>
    <row r="60" spans="1:7" ht="16.5">
      <c r="A60" s="14" t="s">
        <v>13</v>
      </c>
      <c r="B60" s="16" t="s">
        <v>58</v>
      </c>
      <c r="C60" s="16">
        <v>7001619</v>
      </c>
      <c r="D60" s="16" t="s">
        <v>95</v>
      </c>
      <c r="E60" s="17">
        <f>E61</f>
        <v>333900</v>
      </c>
      <c r="F60" s="17">
        <f>F61</f>
        <v>333900</v>
      </c>
      <c r="G60" s="63">
        <f t="shared" si="0"/>
        <v>1</v>
      </c>
    </row>
    <row r="61" spans="1:7" ht="49.5">
      <c r="A61" s="14" t="s">
        <v>27</v>
      </c>
      <c r="B61" s="16" t="s">
        <v>58</v>
      </c>
      <c r="C61" s="16">
        <v>7001619</v>
      </c>
      <c r="D61" s="16">
        <v>810</v>
      </c>
      <c r="E61" s="17">
        <f>127000+150000+100000-43100</f>
        <v>333900</v>
      </c>
      <c r="F61" s="17">
        <f>127000+150000+100000-43100</f>
        <v>333900</v>
      </c>
      <c r="G61" s="63">
        <f t="shared" si="0"/>
        <v>1</v>
      </c>
    </row>
    <row r="62" spans="1:7" ht="33">
      <c r="A62" s="14" t="s">
        <v>30</v>
      </c>
      <c r="B62" s="16" t="s">
        <v>58</v>
      </c>
      <c r="C62" s="16">
        <v>7007006</v>
      </c>
      <c r="D62" s="16"/>
      <c r="E62" s="17">
        <f aca="true" t="shared" si="7" ref="E62:F64">E63</f>
        <v>7802621.190000001</v>
      </c>
      <c r="F62" s="17">
        <f t="shared" si="7"/>
        <v>7802621.190000001</v>
      </c>
      <c r="G62" s="63">
        <f t="shared" si="0"/>
        <v>1</v>
      </c>
    </row>
    <row r="63" spans="1:7" ht="33">
      <c r="A63" s="14" t="s">
        <v>11</v>
      </c>
      <c r="B63" s="16" t="s">
        <v>58</v>
      </c>
      <c r="C63" s="16">
        <v>7007006</v>
      </c>
      <c r="D63" s="16">
        <v>200</v>
      </c>
      <c r="E63" s="17">
        <f t="shared" si="7"/>
        <v>7802621.190000001</v>
      </c>
      <c r="F63" s="17">
        <f t="shared" si="7"/>
        <v>7802621.190000001</v>
      </c>
      <c r="G63" s="63">
        <f t="shared" si="0"/>
        <v>1</v>
      </c>
    </row>
    <row r="64" spans="1:7" ht="33">
      <c r="A64" s="14" t="s">
        <v>12</v>
      </c>
      <c r="B64" s="16" t="s">
        <v>58</v>
      </c>
      <c r="C64" s="16">
        <v>7007006</v>
      </c>
      <c r="D64" s="16">
        <v>240</v>
      </c>
      <c r="E64" s="17">
        <f t="shared" si="7"/>
        <v>7802621.190000001</v>
      </c>
      <c r="F64" s="17">
        <f t="shared" si="7"/>
        <v>7802621.190000001</v>
      </c>
      <c r="G64" s="63">
        <f t="shared" si="0"/>
        <v>1</v>
      </c>
    </row>
    <row r="65" spans="1:7" ht="33">
      <c r="A65" s="18" t="s">
        <v>94</v>
      </c>
      <c r="B65" s="16" t="s">
        <v>58</v>
      </c>
      <c r="C65" s="16">
        <v>7007006</v>
      </c>
      <c r="D65" s="16" t="s">
        <v>93</v>
      </c>
      <c r="E65" s="17">
        <f>5831670+260519.75+2700000-556110.94-890.72-44236.66-7962.6-350367.64-30000</f>
        <v>7802621.190000001</v>
      </c>
      <c r="F65" s="17">
        <f>5831670+260519.75+2700000-556110.94-890.72-44236.66-7962.6-350367.64-30000</f>
        <v>7802621.190000001</v>
      </c>
      <c r="G65" s="63">
        <f t="shared" si="0"/>
        <v>1</v>
      </c>
    </row>
    <row r="66" spans="1:7" ht="33">
      <c r="A66" s="14" t="s">
        <v>116</v>
      </c>
      <c r="B66" s="16" t="s">
        <v>58</v>
      </c>
      <c r="C66" s="16" t="s">
        <v>115</v>
      </c>
      <c r="D66" s="16"/>
      <c r="E66" s="17">
        <f>E70+E67</f>
        <v>799860.59</v>
      </c>
      <c r="F66" s="17">
        <f>F70+F67</f>
        <v>799860.59</v>
      </c>
      <c r="G66" s="63">
        <f t="shared" si="0"/>
        <v>1</v>
      </c>
    </row>
    <row r="67" spans="1:7" ht="33">
      <c r="A67" s="14" t="s">
        <v>11</v>
      </c>
      <c r="B67" s="16" t="s">
        <v>58</v>
      </c>
      <c r="C67" s="16" t="s">
        <v>115</v>
      </c>
      <c r="D67" s="16">
        <v>200</v>
      </c>
      <c r="E67" s="17">
        <f>E68</f>
        <v>115766</v>
      </c>
      <c r="F67" s="17">
        <f>F68</f>
        <v>115766</v>
      </c>
      <c r="G67" s="63">
        <f t="shared" si="0"/>
        <v>1</v>
      </c>
    </row>
    <row r="68" spans="1:7" ht="33">
      <c r="A68" s="14" t="s">
        <v>12</v>
      </c>
      <c r="B68" s="16" t="s">
        <v>58</v>
      </c>
      <c r="C68" s="16" t="s">
        <v>115</v>
      </c>
      <c r="D68" s="16">
        <v>240</v>
      </c>
      <c r="E68" s="17">
        <f>E69</f>
        <v>115766</v>
      </c>
      <c r="F68" s="17">
        <f>F69</f>
        <v>115766</v>
      </c>
      <c r="G68" s="63">
        <f t="shared" si="0"/>
        <v>1</v>
      </c>
    </row>
    <row r="69" spans="1:7" ht="33">
      <c r="A69" s="18" t="s">
        <v>94</v>
      </c>
      <c r="B69" s="16" t="s">
        <v>58</v>
      </c>
      <c r="C69" s="16" t="s">
        <v>120</v>
      </c>
      <c r="D69" s="16" t="s">
        <v>93</v>
      </c>
      <c r="E69" s="17">
        <f>99000+16766</f>
        <v>115766</v>
      </c>
      <c r="F69" s="17">
        <f>99000+16766</f>
        <v>115766</v>
      </c>
      <c r="G69" s="63">
        <f t="shared" si="0"/>
        <v>1</v>
      </c>
    </row>
    <row r="70" spans="1:7" ht="49.5">
      <c r="A70" s="14" t="s">
        <v>111</v>
      </c>
      <c r="B70" s="16" t="s">
        <v>58</v>
      </c>
      <c r="C70" s="16" t="s">
        <v>115</v>
      </c>
      <c r="D70" s="16" t="s">
        <v>107</v>
      </c>
      <c r="E70" s="17">
        <f>E71</f>
        <v>684094.59</v>
      </c>
      <c r="F70" s="17">
        <f>F71</f>
        <v>684094.59</v>
      </c>
      <c r="G70" s="63">
        <f t="shared" si="0"/>
        <v>1</v>
      </c>
    </row>
    <row r="71" spans="1:7" ht="49.5">
      <c r="A71" s="18" t="s">
        <v>110</v>
      </c>
      <c r="B71" s="16" t="s">
        <v>58</v>
      </c>
      <c r="C71" s="16" t="s">
        <v>115</v>
      </c>
      <c r="D71" s="16" t="s">
        <v>108</v>
      </c>
      <c r="E71" s="17">
        <f>684095.9-1.31</f>
        <v>684094.59</v>
      </c>
      <c r="F71" s="17">
        <f>684095.9-1.31</f>
        <v>684094.59</v>
      </c>
      <c r="G71" s="63">
        <f aca="true" t="shared" si="8" ref="G71:G134">F71/E71</f>
        <v>1</v>
      </c>
    </row>
    <row r="72" spans="1:7" ht="49.5">
      <c r="A72" s="14" t="s">
        <v>32</v>
      </c>
      <c r="B72" s="16" t="s">
        <v>58</v>
      </c>
      <c r="C72" s="16">
        <v>7007200</v>
      </c>
      <c r="D72" s="16"/>
      <c r="E72" s="17">
        <f>E73+E76</f>
        <v>12182598.799999997</v>
      </c>
      <c r="F72" s="17">
        <f>F73+F76</f>
        <v>11701577.799999997</v>
      </c>
      <c r="G72" s="63">
        <f t="shared" si="8"/>
        <v>0.9605157316680247</v>
      </c>
    </row>
    <row r="73" spans="1:7" ht="33">
      <c r="A73" s="14" t="s">
        <v>11</v>
      </c>
      <c r="B73" s="16" t="s">
        <v>58</v>
      </c>
      <c r="C73" s="16">
        <v>7007200</v>
      </c>
      <c r="D73" s="16">
        <v>200</v>
      </c>
      <c r="E73" s="17">
        <f>E74</f>
        <v>5489591.939999999</v>
      </c>
      <c r="F73" s="17">
        <f>F74</f>
        <v>5008570.939999999</v>
      </c>
      <c r="G73" s="63">
        <f t="shared" si="8"/>
        <v>0.9123758185931757</v>
      </c>
    </row>
    <row r="74" spans="1:7" ht="33">
      <c r="A74" s="14" t="s">
        <v>12</v>
      </c>
      <c r="B74" s="16" t="s">
        <v>58</v>
      </c>
      <c r="C74" s="16">
        <v>7007200</v>
      </c>
      <c r="D74" s="16">
        <v>240</v>
      </c>
      <c r="E74" s="17">
        <f>E75</f>
        <v>5489591.939999999</v>
      </c>
      <c r="F74" s="17">
        <f>F75</f>
        <v>5008570.939999999</v>
      </c>
      <c r="G74" s="63">
        <f t="shared" si="8"/>
        <v>0.9123758185931757</v>
      </c>
    </row>
    <row r="75" spans="1:7" ht="33">
      <c r="A75" s="18" t="s">
        <v>94</v>
      </c>
      <c r="B75" s="16" t="s">
        <v>58</v>
      </c>
      <c r="C75" s="16">
        <v>7007200</v>
      </c>
      <c r="D75" s="16" t="s">
        <v>93</v>
      </c>
      <c r="E75" s="17">
        <f>4955530+2448503.78-568592.9-310400-150000-684095.9-37249+330559.64-457903.68-36760</f>
        <v>5489591.939999999</v>
      </c>
      <c r="F75" s="17">
        <f>E75-481021</f>
        <v>5008570.939999999</v>
      </c>
      <c r="G75" s="63">
        <f t="shared" si="8"/>
        <v>0.9123758185931757</v>
      </c>
    </row>
    <row r="76" spans="1:7" ht="16.5">
      <c r="A76" s="14" t="s">
        <v>13</v>
      </c>
      <c r="B76" s="16" t="s">
        <v>58</v>
      </c>
      <c r="C76" s="16">
        <v>7007200</v>
      </c>
      <c r="D76" s="16" t="s">
        <v>95</v>
      </c>
      <c r="E76" s="17">
        <f>E77</f>
        <v>6693006.859999999</v>
      </c>
      <c r="F76" s="17">
        <f>F77</f>
        <v>6693006.859999999</v>
      </c>
      <c r="G76" s="63">
        <f t="shared" si="8"/>
        <v>1</v>
      </c>
    </row>
    <row r="77" spans="1:7" ht="50.25" thickBot="1">
      <c r="A77" s="14" t="s">
        <v>27</v>
      </c>
      <c r="B77" s="16" t="s">
        <v>58</v>
      </c>
      <c r="C77" s="16">
        <v>7007200</v>
      </c>
      <c r="D77" s="16">
        <v>810</v>
      </c>
      <c r="E77" s="17">
        <f>800000+3000000+33669+679603-16766-42118+1811127.02+295500+35000+60231.84+36760</f>
        <v>6693006.859999999</v>
      </c>
      <c r="F77" s="17">
        <f>800000+3000000+33669+679603-16766-42118+1811127.02+295500+35000+60231.84+36760</f>
        <v>6693006.859999999</v>
      </c>
      <c r="G77" s="63">
        <f t="shared" si="8"/>
        <v>1</v>
      </c>
    </row>
    <row r="78" spans="1:7" ht="2.25" customHeight="1" hidden="1" thickBot="1">
      <c r="A78" s="14" t="s">
        <v>31</v>
      </c>
      <c r="B78" s="16" t="s">
        <v>58</v>
      </c>
      <c r="C78" s="16">
        <v>1931617</v>
      </c>
      <c r="D78" s="16"/>
      <c r="E78" s="17">
        <f>E79</f>
        <v>0</v>
      </c>
      <c r="F78" s="17">
        <f>F79</f>
        <v>0</v>
      </c>
      <c r="G78" s="63" t="e">
        <f t="shared" si="8"/>
        <v>#DIV/0!</v>
      </c>
    </row>
    <row r="79" spans="1:7" ht="33.75" hidden="1" thickBot="1">
      <c r="A79" s="14" t="s">
        <v>11</v>
      </c>
      <c r="B79" s="16" t="s">
        <v>58</v>
      </c>
      <c r="C79" s="16">
        <v>1931617</v>
      </c>
      <c r="D79" s="16">
        <v>200</v>
      </c>
      <c r="E79" s="17">
        <f>E80</f>
        <v>0</v>
      </c>
      <c r="F79" s="17">
        <f>F80</f>
        <v>0</v>
      </c>
      <c r="G79" s="63" t="e">
        <f t="shared" si="8"/>
        <v>#DIV/0!</v>
      </c>
    </row>
    <row r="80" spans="1:7" ht="33.75" hidden="1" thickBot="1">
      <c r="A80" s="14" t="s">
        <v>12</v>
      </c>
      <c r="B80" s="16" t="s">
        <v>58</v>
      </c>
      <c r="C80" s="16">
        <v>1931617</v>
      </c>
      <c r="D80" s="16">
        <v>240</v>
      </c>
      <c r="E80" s="17"/>
      <c r="F80" s="17"/>
      <c r="G80" s="63" t="e">
        <f t="shared" si="8"/>
        <v>#DIV/0!</v>
      </c>
    </row>
    <row r="81" spans="1:7" ht="17.25" thickBot="1">
      <c r="A81" s="3" t="s">
        <v>65</v>
      </c>
      <c r="B81" s="8" t="s">
        <v>59</v>
      </c>
      <c r="C81" s="8"/>
      <c r="D81" s="8"/>
      <c r="E81" s="7">
        <f>E82+E101+E137</f>
        <v>25109456.26</v>
      </c>
      <c r="F81" s="7">
        <f>F82+F101+F137</f>
        <v>25092876.26</v>
      </c>
      <c r="G81" s="61">
        <f t="shared" si="8"/>
        <v>0.9993396909981515</v>
      </c>
    </row>
    <row r="82" spans="1:7" ht="16.5">
      <c r="A82" s="37" t="s">
        <v>33</v>
      </c>
      <c r="B82" s="38" t="s">
        <v>60</v>
      </c>
      <c r="C82" s="38"/>
      <c r="D82" s="38"/>
      <c r="E82" s="39">
        <f>E87+E90+E97+E83</f>
        <v>337301.72000000003</v>
      </c>
      <c r="F82" s="39">
        <f>F87+F90+F97+F83</f>
        <v>337301.72000000003</v>
      </c>
      <c r="G82" s="69">
        <f t="shared" si="8"/>
        <v>1</v>
      </c>
    </row>
    <row r="83" spans="1:7" ht="33">
      <c r="A83" s="14" t="s">
        <v>99</v>
      </c>
      <c r="B83" s="16" t="s">
        <v>60</v>
      </c>
      <c r="C83" s="16" t="s">
        <v>98</v>
      </c>
      <c r="D83" s="16"/>
      <c r="E83" s="17">
        <f aca="true" t="shared" si="9" ref="E83:F85">E84</f>
        <v>38000</v>
      </c>
      <c r="F83" s="17">
        <f t="shared" si="9"/>
        <v>38000</v>
      </c>
      <c r="G83" s="63">
        <f t="shared" si="8"/>
        <v>1</v>
      </c>
    </row>
    <row r="84" spans="1:7" ht="33">
      <c r="A84" s="14" t="s">
        <v>11</v>
      </c>
      <c r="B84" s="16" t="s">
        <v>60</v>
      </c>
      <c r="C84" s="16" t="s">
        <v>98</v>
      </c>
      <c r="D84" s="16" t="s">
        <v>66</v>
      </c>
      <c r="E84" s="17">
        <f t="shared" si="9"/>
        <v>38000</v>
      </c>
      <c r="F84" s="17">
        <f t="shared" si="9"/>
        <v>38000</v>
      </c>
      <c r="G84" s="63">
        <f t="shared" si="8"/>
        <v>1</v>
      </c>
    </row>
    <row r="85" spans="1:7" ht="33">
      <c r="A85" s="14" t="s">
        <v>12</v>
      </c>
      <c r="B85" s="16" t="s">
        <v>60</v>
      </c>
      <c r="C85" s="16" t="s">
        <v>98</v>
      </c>
      <c r="D85" s="16" t="s">
        <v>67</v>
      </c>
      <c r="E85" s="17">
        <f t="shared" si="9"/>
        <v>38000</v>
      </c>
      <c r="F85" s="17">
        <f t="shared" si="9"/>
        <v>38000</v>
      </c>
      <c r="G85" s="63">
        <f t="shared" si="8"/>
        <v>1</v>
      </c>
    </row>
    <row r="86" spans="1:7" ht="33">
      <c r="A86" s="18" t="s">
        <v>94</v>
      </c>
      <c r="B86" s="16" t="s">
        <v>60</v>
      </c>
      <c r="C86" s="16" t="s">
        <v>98</v>
      </c>
      <c r="D86" s="16" t="s">
        <v>93</v>
      </c>
      <c r="E86" s="17">
        <v>38000</v>
      </c>
      <c r="F86" s="17">
        <v>38000</v>
      </c>
      <c r="G86" s="63">
        <f t="shared" si="8"/>
        <v>1</v>
      </c>
    </row>
    <row r="87" spans="1:7" ht="16.5" hidden="1">
      <c r="A87" s="50" t="s">
        <v>34</v>
      </c>
      <c r="B87" s="51" t="s">
        <v>60</v>
      </c>
      <c r="C87" s="51" t="s">
        <v>70</v>
      </c>
      <c r="D87" s="51"/>
      <c r="E87" s="52">
        <f>E88</f>
        <v>0</v>
      </c>
      <c r="F87" s="52">
        <f>F88</f>
        <v>0</v>
      </c>
      <c r="G87" s="66" t="e">
        <f t="shared" si="8"/>
        <v>#DIV/0!</v>
      </c>
    </row>
    <row r="88" spans="1:7" ht="49.5" hidden="1">
      <c r="A88" s="53" t="s">
        <v>73</v>
      </c>
      <c r="B88" s="51" t="s">
        <v>60</v>
      </c>
      <c r="C88" s="51" t="s">
        <v>70</v>
      </c>
      <c r="D88" s="51" t="s">
        <v>71</v>
      </c>
      <c r="E88" s="52">
        <f>E89</f>
        <v>0</v>
      </c>
      <c r="F88" s="52">
        <f>F89</f>
        <v>0</v>
      </c>
      <c r="G88" s="66" t="e">
        <f t="shared" si="8"/>
        <v>#DIV/0!</v>
      </c>
    </row>
    <row r="89" spans="1:7" ht="49.5" hidden="1">
      <c r="A89" s="53" t="s">
        <v>74</v>
      </c>
      <c r="B89" s="51" t="s">
        <v>60</v>
      </c>
      <c r="C89" s="51" t="s">
        <v>70</v>
      </c>
      <c r="D89" s="51" t="s">
        <v>72</v>
      </c>
      <c r="E89" s="52"/>
      <c r="F89" s="52"/>
      <c r="G89" s="66" t="e">
        <f t="shared" si="8"/>
        <v>#DIV/0!</v>
      </c>
    </row>
    <row r="90" spans="1:7" ht="16.5">
      <c r="A90" s="14" t="s">
        <v>64</v>
      </c>
      <c r="B90" s="16" t="s">
        <v>60</v>
      </c>
      <c r="C90" s="16" t="s">
        <v>63</v>
      </c>
      <c r="D90" s="16"/>
      <c r="E90" s="17">
        <f>E91+E94</f>
        <v>29313.56</v>
      </c>
      <c r="F90" s="17">
        <f>F91+F94</f>
        <v>29313.56</v>
      </c>
      <c r="G90" s="63">
        <f t="shared" si="8"/>
        <v>1</v>
      </c>
    </row>
    <row r="91" spans="1:7" ht="33" hidden="1">
      <c r="A91" s="14" t="s">
        <v>11</v>
      </c>
      <c r="B91" s="16" t="s">
        <v>60</v>
      </c>
      <c r="C91" s="16" t="s">
        <v>63</v>
      </c>
      <c r="D91" s="16" t="s">
        <v>66</v>
      </c>
      <c r="E91" s="17">
        <f>E92</f>
        <v>0</v>
      </c>
      <c r="F91" s="17">
        <f>F92</f>
        <v>0</v>
      </c>
      <c r="G91" s="63" t="e">
        <f t="shared" si="8"/>
        <v>#DIV/0!</v>
      </c>
    </row>
    <row r="92" spans="1:7" ht="33" hidden="1">
      <c r="A92" s="14" t="s">
        <v>12</v>
      </c>
      <c r="B92" s="16" t="s">
        <v>60</v>
      </c>
      <c r="C92" s="16" t="s">
        <v>63</v>
      </c>
      <c r="D92" s="16" t="s">
        <v>67</v>
      </c>
      <c r="E92" s="17">
        <f>E93</f>
        <v>0</v>
      </c>
      <c r="F92" s="17">
        <f>F93</f>
        <v>0</v>
      </c>
      <c r="G92" s="63" t="e">
        <f t="shared" si="8"/>
        <v>#DIV/0!</v>
      </c>
    </row>
    <row r="93" spans="1:7" ht="33" hidden="1">
      <c r="A93" s="14" t="s">
        <v>94</v>
      </c>
      <c r="B93" s="16" t="s">
        <v>60</v>
      </c>
      <c r="C93" s="16" t="s">
        <v>63</v>
      </c>
      <c r="D93" s="16" t="s">
        <v>93</v>
      </c>
      <c r="E93" s="17">
        <f>130000-130000</f>
        <v>0</v>
      </c>
      <c r="F93" s="17">
        <f>130000-130000</f>
        <v>0</v>
      </c>
      <c r="G93" s="63" t="e">
        <f t="shared" si="8"/>
        <v>#DIV/0!</v>
      </c>
    </row>
    <row r="94" spans="1:7" ht="33">
      <c r="A94" s="14" t="s">
        <v>11</v>
      </c>
      <c r="B94" s="16" t="s">
        <v>60</v>
      </c>
      <c r="C94" s="16" t="s">
        <v>63</v>
      </c>
      <c r="D94" s="16" t="s">
        <v>66</v>
      </c>
      <c r="E94" s="17">
        <f>E96</f>
        <v>29313.56</v>
      </c>
      <c r="F94" s="17">
        <f>F96</f>
        <v>29313.56</v>
      </c>
      <c r="G94" s="63">
        <f t="shared" si="8"/>
        <v>1</v>
      </c>
    </row>
    <row r="95" spans="1:7" ht="33">
      <c r="A95" s="14" t="s">
        <v>12</v>
      </c>
      <c r="B95" s="16" t="s">
        <v>60</v>
      </c>
      <c r="C95" s="16" t="s">
        <v>63</v>
      </c>
      <c r="D95" s="16" t="s">
        <v>67</v>
      </c>
      <c r="E95" s="17">
        <f>E96</f>
        <v>29313.56</v>
      </c>
      <c r="F95" s="17">
        <f>F96</f>
        <v>29313.56</v>
      </c>
      <c r="G95" s="63">
        <f t="shared" si="8"/>
        <v>1</v>
      </c>
    </row>
    <row r="96" spans="1:7" ht="33">
      <c r="A96" s="18" t="s">
        <v>94</v>
      </c>
      <c r="B96" s="16" t="s">
        <v>60</v>
      </c>
      <c r="C96" s="16" t="s">
        <v>63</v>
      </c>
      <c r="D96" s="16" t="s">
        <v>93</v>
      </c>
      <c r="E96" s="17">
        <f>50000-28000+7313.56</f>
        <v>29313.56</v>
      </c>
      <c r="F96" s="17">
        <f>50000-28000+7313.56</f>
        <v>29313.56</v>
      </c>
      <c r="G96" s="63">
        <f t="shared" si="8"/>
        <v>1</v>
      </c>
    </row>
    <row r="97" spans="1:7" ht="16.5">
      <c r="A97" s="14" t="s">
        <v>35</v>
      </c>
      <c r="B97" s="16" t="s">
        <v>60</v>
      </c>
      <c r="C97" s="16">
        <v>7009801</v>
      </c>
      <c r="D97" s="16"/>
      <c r="E97" s="17">
        <f aca="true" t="shared" si="10" ref="E97:F99">E98</f>
        <v>269988.16000000003</v>
      </c>
      <c r="F97" s="17">
        <f t="shared" si="10"/>
        <v>269988.16000000003</v>
      </c>
      <c r="G97" s="63">
        <f t="shared" si="8"/>
        <v>1</v>
      </c>
    </row>
    <row r="98" spans="1:7" ht="33">
      <c r="A98" s="14" t="s">
        <v>11</v>
      </c>
      <c r="B98" s="16" t="s">
        <v>60</v>
      </c>
      <c r="C98" s="16">
        <v>7009801</v>
      </c>
      <c r="D98" s="16" t="s">
        <v>66</v>
      </c>
      <c r="E98" s="17">
        <f t="shared" si="10"/>
        <v>269988.16000000003</v>
      </c>
      <c r="F98" s="17">
        <f t="shared" si="10"/>
        <v>269988.16000000003</v>
      </c>
      <c r="G98" s="63">
        <f t="shared" si="8"/>
        <v>1</v>
      </c>
    </row>
    <row r="99" spans="1:7" ht="33">
      <c r="A99" s="14" t="s">
        <v>12</v>
      </c>
      <c r="B99" s="16" t="s">
        <v>60</v>
      </c>
      <c r="C99" s="16">
        <v>7009801</v>
      </c>
      <c r="D99" s="16" t="s">
        <v>67</v>
      </c>
      <c r="E99" s="17">
        <f t="shared" si="10"/>
        <v>269988.16000000003</v>
      </c>
      <c r="F99" s="17">
        <f t="shared" si="10"/>
        <v>269988.16000000003</v>
      </c>
      <c r="G99" s="63">
        <f t="shared" si="8"/>
        <v>1</v>
      </c>
    </row>
    <row r="100" spans="1:7" ht="33">
      <c r="A100" s="14" t="s">
        <v>94</v>
      </c>
      <c r="B100" s="16" t="s">
        <v>60</v>
      </c>
      <c r="C100" s="16">
        <v>7009801</v>
      </c>
      <c r="D100" s="16" t="s">
        <v>93</v>
      </c>
      <c r="E100" s="17">
        <f>30000*12-90712.68+700.84</f>
        <v>269988.16000000003</v>
      </c>
      <c r="F100" s="17">
        <f>30000*12-90712.68+700.84</f>
        <v>269988.16000000003</v>
      </c>
      <c r="G100" s="63">
        <f t="shared" si="8"/>
        <v>1</v>
      </c>
    </row>
    <row r="101" spans="1:7" ht="16.5">
      <c r="A101" s="40" t="s">
        <v>36</v>
      </c>
      <c r="B101" s="21" t="s">
        <v>61</v>
      </c>
      <c r="C101" s="21"/>
      <c r="D101" s="21"/>
      <c r="E101" s="22">
        <f>E102</f>
        <v>6953052.76</v>
      </c>
      <c r="F101" s="22">
        <f>F102</f>
        <v>6948472.76</v>
      </c>
      <c r="G101" s="64">
        <f t="shared" si="8"/>
        <v>0.9993412965271387</v>
      </c>
    </row>
    <row r="102" spans="1:7" ht="16.5">
      <c r="A102" s="14" t="s">
        <v>7</v>
      </c>
      <c r="B102" s="16" t="s">
        <v>61</v>
      </c>
      <c r="C102" s="16">
        <v>7000000</v>
      </c>
      <c r="D102" s="16"/>
      <c r="E102" s="17">
        <f>E112+E119+E122+E115+E109+E133+E103+E129+E126</f>
        <v>6953052.76</v>
      </c>
      <c r="F102" s="17">
        <f>F112+F119+F122+F115+F109+F133+F103+F129+F126</f>
        <v>6948472.76</v>
      </c>
      <c r="G102" s="63">
        <f t="shared" si="8"/>
        <v>0.9993412965271387</v>
      </c>
    </row>
    <row r="103" spans="1:7" ht="16.5">
      <c r="A103" s="14" t="s">
        <v>109</v>
      </c>
      <c r="B103" s="16" t="s">
        <v>61</v>
      </c>
      <c r="C103" s="16" t="s">
        <v>106</v>
      </c>
      <c r="D103" s="16"/>
      <c r="E103" s="17">
        <f>E107+E104</f>
        <v>180000</v>
      </c>
      <c r="F103" s="17">
        <f>F107+F104</f>
        <v>180000</v>
      </c>
      <c r="G103" s="63">
        <f t="shared" si="8"/>
        <v>1</v>
      </c>
    </row>
    <row r="104" spans="1:7" ht="33">
      <c r="A104" s="14" t="s">
        <v>11</v>
      </c>
      <c r="B104" s="16" t="s">
        <v>61</v>
      </c>
      <c r="C104" s="16" t="s">
        <v>106</v>
      </c>
      <c r="D104" s="16" t="s">
        <v>66</v>
      </c>
      <c r="E104" s="17">
        <f>E105</f>
        <v>180000</v>
      </c>
      <c r="F104" s="17">
        <f>F105</f>
        <v>180000</v>
      </c>
      <c r="G104" s="63">
        <f t="shared" si="8"/>
        <v>1</v>
      </c>
    </row>
    <row r="105" spans="1:7" ht="33">
      <c r="A105" s="14" t="s">
        <v>12</v>
      </c>
      <c r="B105" s="16" t="s">
        <v>61</v>
      </c>
      <c r="C105" s="16" t="s">
        <v>106</v>
      </c>
      <c r="D105" s="16" t="s">
        <v>67</v>
      </c>
      <c r="E105" s="17">
        <f>E106</f>
        <v>180000</v>
      </c>
      <c r="F105" s="17">
        <f>F106</f>
        <v>180000</v>
      </c>
      <c r="G105" s="63">
        <f t="shared" si="8"/>
        <v>1</v>
      </c>
    </row>
    <row r="106" spans="1:7" ht="33">
      <c r="A106" s="14" t="s">
        <v>94</v>
      </c>
      <c r="B106" s="16" t="s">
        <v>61</v>
      </c>
      <c r="C106" s="16" t="s">
        <v>106</v>
      </c>
      <c r="D106" s="16" t="s">
        <v>93</v>
      </c>
      <c r="E106" s="17">
        <f>180000</f>
        <v>180000</v>
      </c>
      <c r="F106" s="17">
        <f>180000</f>
        <v>180000</v>
      </c>
      <c r="G106" s="63">
        <f t="shared" si="8"/>
        <v>1</v>
      </c>
    </row>
    <row r="107" spans="1:7" ht="49.5" hidden="1">
      <c r="A107" s="53" t="s">
        <v>111</v>
      </c>
      <c r="B107" s="51" t="s">
        <v>61</v>
      </c>
      <c r="C107" s="51" t="s">
        <v>106</v>
      </c>
      <c r="D107" s="51" t="s">
        <v>107</v>
      </c>
      <c r="E107" s="52">
        <f>E108</f>
        <v>0</v>
      </c>
      <c r="F107" s="52">
        <f>F108</f>
        <v>0</v>
      </c>
      <c r="G107" s="66" t="e">
        <f t="shared" si="8"/>
        <v>#DIV/0!</v>
      </c>
    </row>
    <row r="108" spans="1:7" ht="45.75" customHeight="1" hidden="1">
      <c r="A108" s="53" t="s">
        <v>110</v>
      </c>
      <c r="B108" s="51" t="s">
        <v>61</v>
      </c>
      <c r="C108" s="51" t="s">
        <v>106</v>
      </c>
      <c r="D108" s="51" t="s">
        <v>108</v>
      </c>
      <c r="E108" s="52">
        <f>2320000-311820-2008180</f>
        <v>0</v>
      </c>
      <c r="F108" s="52">
        <f>2320000-311820-2008180</f>
        <v>0</v>
      </c>
      <c r="G108" s="66" t="e">
        <f t="shared" si="8"/>
        <v>#DIV/0!</v>
      </c>
    </row>
    <row r="109" spans="1:7" ht="33">
      <c r="A109" s="14" t="s">
        <v>103</v>
      </c>
      <c r="B109" s="16" t="s">
        <v>61</v>
      </c>
      <c r="C109" s="16" t="s">
        <v>102</v>
      </c>
      <c r="D109" s="16"/>
      <c r="E109" s="17">
        <f>E110</f>
        <v>372000</v>
      </c>
      <c r="F109" s="17">
        <f>F110</f>
        <v>372000</v>
      </c>
      <c r="G109" s="63">
        <f t="shared" si="8"/>
        <v>1</v>
      </c>
    </row>
    <row r="110" spans="1:7" ht="16.5">
      <c r="A110" s="14" t="s">
        <v>13</v>
      </c>
      <c r="B110" s="16" t="s">
        <v>61</v>
      </c>
      <c r="C110" s="16" t="s">
        <v>102</v>
      </c>
      <c r="D110" s="16">
        <v>800</v>
      </c>
      <c r="E110" s="17">
        <f>E111</f>
        <v>372000</v>
      </c>
      <c r="F110" s="17">
        <f>F111</f>
        <v>372000</v>
      </c>
      <c r="G110" s="63">
        <f t="shared" si="8"/>
        <v>1</v>
      </c>
    </row>
    <row r="111" spans="1:7" ht="49.5">
      <c r="A111" s="14" t="s">
        <v>27</v>
      </c>
      <c r="B111" s="16" t="s">
        <v>61</v>
      </c>
      <c r="C111" s="16" t="s">
        <v>102</v>
      </c>
      <c r="D111" s="16">
        <v>810</v>
      </c>
      <c r="E111" s="17">
        <v>372000</v>
      </c>
      <c r="F111" s="17">
        <v>372000</v>
      </c>
      <c r="G111" s="63">
        <f t="shared" si="8"/>
        <v>1</v>
      </c>
    </row>
    <row r="112" spans="1:7" ht="16.5">
      <c r="A112" s="14" t="s">
        <v>37</v>
      </c>
      <c r="B112" s="16" t="s">
        <v>61</v>
      </c>
      <c r="C112" s="16">
        <v>7007103</v>
      </c>
      <c r="D112" s="16"/>
      <c r="E112" s="17">
        <f>E113</f>
        <v>6000000</v>
      </c>
      <c r="F112" s="17">
        <f>F113</f>
        <v>5995420</v>
      </c>
      <c r="G112" s="63">
        <f t="shared" si="8"/>
        <v>0.9992366666666667</v>
      </c>
    </row>
    <row r="113" spans="1:7" ht="16.5">
      <c r="A113" s="14" t="s">
        <v>13</v>
      </c>
      <c r="B113" s="16" t="s">
        <v>61</v>
      </c>
      <c r="C113" s="16">
        <v>7007103</v>
      </c>
      <c r="D113" s="16">
        <v>800</v>
      </c>
      <c r="E113" s="17">
        <f>E114</f>
        <v>6000000</v>
      </c>
      <c r="F113" s="17">
        <f>F114</f>
        <v>5995420</v>
      </c>
      <c r="G113" s="63">
        <f t="shared" si="8"/>
        <v>0.9992366666666667</v>
      </c>
    </row>
    <row r="114" spans="1:7" ht="49.5">
      <c r="A114" s="14" t="s">
        <v>27</v>
      </c>
      <c r="B114" s="16" t="s">
        <v>61</v>
      </c>
      <c r="C114" s="16">
        <v>7007103</v>
      </c>
      <c r="D114" s="16">
        <v>810</v>
      </c>
      <c r="E114" s="17">
        <f>2200000+1400000+1000000+1000000+400000</f>
        <v>6000000</v>
      </c>
      <c r="F114" s="17">
        <v>5995420</v>
      </c>
      <c r="G114" s="63">
        <f t="shared" si="8"/>
        <v>0.9992366666666667</v>
      </c>
    </row>
    <row r="115" spans="1:7" ht="33" hidden="1">
      <c r="A115" s="50" t="s">
        <v>83</v>
      </c>
      <c r="B115" s="51" t="s">
        <v>61</v>
      </c>
      <c r="C115" s="51" t="s">
        <v>84</v>
      </c>
      <c r="D115" s="51"/>
      <c r="E115" s="52">
        <f aca="true" t="shared" si="11" ref="E115:F117">E116</f>
        <v>0</v>
      </c>
      <c r="F115" s="52">
        <f t="shared" si="11"/>
        <v>0</v>
      </c>
      <c r="G115" s="66" t="e">
        <f t="shared" si="8"/>
        <v>#DIV/0!</v>
      </c>
    </row>
    <row r="116" spans="1:7" ht="33" hidden="1">
      <c r="A116" s="50" t="s">
        <v>11</v>
      </c>
      <c r="B116" s="51" t="s">
        <v>61</v>
      </c>
      <c r="C116" s="51" t="s">
        <v>84</v>
      </c>
      <c r="D116" s="51" t="s">
        <v>66</v>
      </c>
      <c r="E116" s="52">
        <f t="shared" si="11"/>
        <v>0</v>
      </c>
      <c r="F116" s="52">
        <f t="shared" si="11"/>
        <v>0</v>
      </c>
      <c r="G116" s="66" t="e">
        <f t="shared" si="8"/>
        <v>#DIV/0!</v>
      </c>
    </row>
    <row r="117" spans="1:7" ht="33" hidden="1">
      <c r="A117" s="50" t="s">
        <v>12</v>
      </c>
      <c r="B117" s="51" t="s">
        <v>61</v>
      </c>
      <c r="C117" s="51" t="s">
        <v>84</v>
      </c>
      <c r="D117" s="51" t="s">
        <v>67</v>
      </c>
      <c r="E117" s="52">
        <f t="shared" si="11"/>
        <v>0</v>
      </c>
      <c r="F117" s="52">
        <f t="shared" si="11"/>
        <v>0</v>
      </c>
      <c r="G117" s="66" t="e">
        <f t="shared" si="8"/>
        <v>#DIV/0!</v>
      </c>
    </row>
    <row r="118" spans="1:7" ht="33" hidden="1">
      <c r="A118" s="50" t="s">
        <v>94</v>
      </c>
      <c r="B118" s="51" t="s">
        <v>61</v>
      </c>
      <c r="C118" s="51" t="s">
        <v>84</v>
      </c>
      <c r="D118" s="51" t="s">
        <v>93</v>
      </c>
      <c r="E118" s="52"/>
      <c r="F118" s="52"/>
      <c r="G118" s="66" t="e">
        <f t="shared" si="8"/>
        <v>#DIV/0!</v>
      </c>
    </row>
    <row r="119" spans="1:7" ht="0.75" customHeight="1" hidden="1">
      <c r="A119" s="14" t="s">
        <v>38</v>
      </c>
      <c r="B119" s="16" t="s">
        <v>61</v>
      </c>
      <c r="C119" s="16">
        <v>7007105</v>
      </c>
      <c r="D119" s="16"/>
      <c r="E119" s="17">
        <f>E120</f>
        <v>0</v>
      </c>
      <c r="F119" s="17">
        <f>F120</f>
        <v>0</v>
      </c>
      <c r="G119" s="63" t="e">
        <f t="shared" si="8"/>
        <v>#DIV/0!</v>
      </c>
    </row>
    <row r="120" spans="1:7" ht="16.5" hidden="1">
      <c r="A120" s="14" t="s">
        <v>13</v>
      </c>
      <c r="B120" s="16" t="s">
        <v>61</v>
      </c>
      <c r="C120" s="16">
        <v>7007105</v>
      </c>
      <c r="D120" s="16">
        <v>800</v>
      </c>
      <c r="E120" s="17">
        <f>E121</f>
        <v>0</v>
      </c>
      <c r="F120" s="17">
        <f>F121</f>
        <v>0</v>
      </c>
      <c r="G120" s="63" t="e">
        <f t="shared" si="8"/>
        <v>#DIV/0!</v>
      </c>
    </row>
    <row r="121" spans="1:7" ht="49.5" hidden="1">
      <c r="A121" s="14" t="s">
        <v>27</v>
      </c>
      <c r="B121" s="16" t="s">
        <v>61</v>
      </c>
      <c r="C121" s="16">
        <v>7007105</v>
      </c>
      <c r="D121" s="16">
        <v>810</v>
      </c>
      <c r="E121" s="17">
        <f>150000-150000</f>
        <v>0</v>
      </c>
      <c r="F121" s="17">
        <f>150000-150000</f>
        <v>0</v>
      </c>
      <c r="G121" s="63" t="e">
        <f t="shared" si="8"/>
        <v>#DIV/0!</v>
      </c>
    </row>
    <row r="122" spans="1:7" ht="33">
      <c r="A122" s="14" t="s">
        <v>80</v>
      </c>
      <c r="B122" s="16" t="s">
        <v>61</v>
      </c>
      <c r="C122" s="16" t="s">
        <v>79</v>
      </c>
      <c r="D122" s="16"/>
      <c r="E122" s="17">
        <f aca="true" t="shared" si="12" ref="E122:F124">E123</f>
        <v>192500</v>
      </c>
      <c r="F122" s="17">
        <f t="shared" si="12"/>
        <v>192500</v>
      </c>
      <c r="G122" s="63">
        <f t="shared" si="8"/>
        <v>1</v>
      </c>
    </row>
    <row r="123" spans="1:7" ht="33">
      <c r="A123" s="14" t="s">
        <v>11</v>
      </c>
      <c r="B123" s="16" t="s">
        <v>61</v>
      </c>
      <c r="C123" s="16" t="s">
        <v>79</v>
      </c>
      <c r="D123" s="16" t="s">
        <v>66</v>
      </c>
      <c r="E123" s="17">
        <f t="shared" si="12"/>
        <v>192500</v>
      </c>
      <c r="F123" s="17">
        <f t="shared" si="12"/>
        <v>192500</v>
      </c>
      <c r="G123" s="63">
        <f t="shared" si="8"/>
        <v>1</v>
      </c>
    </row>
    <row r="124" spans="1:7" ht="33">
      <c r="A124" s="14" t="s">
        <v>12</v>
      </c>
      <c r="B124" s="16" t="s">
        <v>61</v>
      </c>
      <c r="C124" s="16" t="s">
        <v>79</v>
      </c>
      <c r="D124" s="16" t="s">
        <v>67</v>
      </c>
      <c r="E124" s="17">
        <f t="shared" si="12"/>
        <v>192500</v>
      </c>
      <c r="F124" s="17">
        <f t="shared" si="12"/>
        <v>192500</v>
      </c>
      <c r="G124" s="63">
        <f t="shared" si="8"/>
        <v>1</v>
      </c>
    </row>
    <row r="125" spans="1:7" ht="33">
      <c r="A125" s="14" t="s">
        <v>94</v>
      </c>
      <c r="B125" s="16" t="s">
        <v>61</v>
      </c>
      <c r="C125" s="16" t="s">
        <v>79</v>
      </c>
      <c r="D125" s="16" t="s">
        <v>93</v>
      </c>
      <c r="E125" s="17">
        <f>450000+68000-150000+120000-295500</f>
        <v>192500</v>
      </c>
      <c r="F125" s="17">
        <f>450000+68000-150000+120000-295500</f>
        <v>192500</v>
      </c>
      <c r="G125" s="63">
        <f t="shared" si="8"/>
        <v>1</v>
      </c>
    </row>
    <row r="126" spans="1:7" ht="16.5">
      <c r="A126" s="14" t="s">
        <v>122</v>
      </c>
      <c r="B126" s="16" t="s">
        <v>61</v>
      </c>
      <c r="C126" s="16" t="s">
        <v>121</v>
      </c>
      <c r="D126" s="16"/>
      <c r="E126" s="17">
        <f>E127</f>
        <v>94317.26000000001</v>
      </c>
      <c r="F126" s="17">
        <f>F127</f>
        <v>94317.26000000001</v>
      </c>
      <c r="G126" s="63">
        <f t="shared" si="8"/>
        <v>1</v>
      </c>
    </row>
    <row r="127" spans="1:7" ht="16.5">
      <c r="A127" s="14" t="s">
        <v>13</v>
      </c>
      <c r="B127" s="16" t="s">
        <v>61</v>
      </c>
      <c r="C127" s="16" t="s">
        <v>121</v>
      </c>
      <c r="D127" s="16">
        <v>800</v>
      </c>
      <c r="E127" s="17">
        <f>E128</f>
        <v>94317.26000000001</v>
      </c>
      <c r="F127" s="17">
        <f>F128</f>
        <v>94317.26000000001</v>
      </c>
      <c r="G127" s="63">
        <f t="shared" si="8"/>
        <v>1</v>
      </c>
    </row>
    <row r="128" spans="1:7" ht="49.5">
      <c r="A128" s="14" t="s">
        <v>27</v>
      </c>
      <c r="B128" s="16" t="s">
        <v>61</v>
      </c>
      <c r="C128" s="16" t="s">
        <v>121</v>
      </c>
      <c r="D128" s="16">
        <v>810</v>
      </c>
      <c r="E128" s="17">
        <f>52199.26+42118</f>
        <v>94317.26000000001</v>
      </c>
      <c r="F128" s="17">
        <f>52199.26+42118</f>
        <v>94317.26000000001</v>
      </c>
      <c r="G128" s="63">
        <f t="shared" si="8"/>
        <v>1</v>
      </c>
    </row>
    <row r="129" spans="1:7" ht="16.5">
      <c r="A129" s="14" t="s">
        <v>64</v>
      </c>
      <c r="B129" s="16" t="s">
        <v>61</v>
      </c>
      <c r="C129" s="16" t="s">
        <v>63</v>
      </c>
      <c r="D129" s="16"/>
      <c r="E129" s="17">
        <f>E131</f>
        <v>49235.5</v>
      </c>
      <c r="F129" s="17">
        <f>F131</f>
        <v>49235.5</v>
      </c>
      <c r="G129" s="63">
        <f t="shared" si="8"/>
        <v>1</v>
      </c>
    </row>
    <row r="130" spans="1:7" ht="33">
      <c r="A130" s="14" t="s">
        <v>11</v>
      </c>
      <c r="B130" s="16" t="s">
        <v>61</v>
      </c>
      <c r="C130" s="16" t="s">
        <v>63</v>
      </c>
      <c r="D130" s="16" t="s">
        <v>66</v>
      </c>
      <c r="E130" s="17">
        <f>E131</f>
        <v>49235.5</v>
      </c>
      <c r="F130" s="17">
        <f>F131</f>
        <v>49235.5</v>
      </c>
      <c r="G130" s="63">
        <f t="shared" si="8"/>
        <v>1</v>
      </c>
    </row>
    <row r="131" spans="1:7" ht="33">
      <c r="A131" s="14" t="s">
        <v>12</v>
      </c>
      <c r="B131" s="16" t="s">
        <v>61</v>
      </c>
      <c r="C131" s="16" t="s">
        <v>63</v>
      </c>
      <c r="D131" s="16" t="s">
        <v>67</v>
      </c>
      <c r="E131" s="17">
        <f>E132</f>
        <v>49235.5</v>
      </c>
      <c r="F131" s="17">
        <f>F132</f>
        <v>49235.5</v>
      </c>
      <c r="G131" s="63">
        <f t="shared" si="8"/>
        <v>1</v>
      </c>
    </row>
    <row r="132" spans="1:7" ht="33">
      <c r="A132" s="14" t="s">
        <v>94</v>
      </c>
      <c r="B132" s="16" t="s">
        <v>61</v>
      </c>
      <c r="C132" s="16" t="s">
        <v>63</v>
      </c>
      <c r="D132" s="16" t="s">
        <v>93</v>
      </c>
      <c r="E132" s="17">
        <f>49235.5</f>
        <v>49235.5</v>
      </c>
      <c r="F132" s="17">
        <f>49235.5</f>
        <v>49235.5</v>
      </c>
      <c r="G132" s="63">
        <f t="shared" si="8"/>
        <v>1</v>
      </c>
    </row>
    <row r="133" spans="1:7" ht="33">
      <c r="A133" s="14" t="s">
        <v>82</v>
      </c>
      <c r="B133" s="16" t="s">
        <v>61</v>
      </c>
      <c r="C133" s="16" t="s">
        <v>81</v>
      </c>
      <c r="D133" s="16"/>
      <c r="E133" s="17">
        <f>E135</f>
        <v>65000</v>
      </c>
      <c r="F133" s="17">
        <f>F135</f>
        <v>65000</v>
      </c>
      <c r="G133" s="63">
        <f t="shared" si="8"/>
        <v>1</v>
      </c>
    </row>
    <row r="134" spans="1:7" ht="33">
      <c r="A134" s="14" t="s">
        <v>11</v>
      </c>
      <c r="B134" s="16" t="s">
        <v>61</v>
      </c>
      <c r="C134" s="16" t="s">
        <v>81</v>
      </c>
      <c r="D134" s="16" t="s">
        <v>66</v>
      </c>
      <c r="E134" s="17">
        <f>E135</f>
        <v>65000</v>
      </c>
      <c r="F134" s="17">
        <f>F135</f>
        <v>65000</v>
      </c>
      <c r="G134" s="63">
        <f t="shared" si="8"/>
        <v>1</v>
      </c>
    </row>
    <row r="135" spans="1:7" ht="33">
      <c r="A135" s="14" t="s">
        <v>12</v>
      </c>
      <c r="B135" s="16" t="s">
        <v>61</v>
      </c>
      <c r="C135" s="16" t="s">
        <v>81</v>
      </c>
      <c r="D135" s="16" t="s">
        <v>67</v>
      </c>
      <c r="E135" s="17">
        <f>E136</f>
        <v>65000</v>
      </c>
      <c r="F135" s="17">
        <f>F136</f>
        <v>65000</v>
      </c>
      <c r="G135" s="63">
        <f aca="true" t="shared" si="13" ref="G135:G190">F135/E135</f>
        <v>1</v>
      </c>
    </row>
    <row r="136" spans="1:7" ht="33">
      <c r="A136" s="14" t="s">
        <v>94</v>
      </c>
      <c r="B136" s="16" t="s">
        <v>61</v>
      </c>
      <c r="C136" s="16" t="s">
        <v>81</v>
      </c>
      <c r="D136" s="16" t="s">
        <v>93</v>
      </c>
      <c r="E136" s="17">
        <v>65000</v>
      </c>
      <c r="F136" s="17">
        <v>65000</v>
      </c>
      <c r="G136" s="63">
        <f t="shared" si="13"/>
        <v>1</v>
      </c>
    </row>
    <row r="137" spans="1:7" ht="16.5">
      <c r="A137" s="40" t="s">
        <v>39</v>
      </c>
      <c r="B137" s="21" t="s">
        <v>62</v>
      </c>
      <c r="C137" s="21"/>
      <c r="D137" s="21"/>
      <c r="E137" s="22">
        <f>E144+E138</f>
        <v>17819101.78</v>
      </c>
      <c r="F137" s="22">
        <f>F144+F138</f>
        <v>17807101.78</v>
      </c>
      <c r="G137" s="64">
        <f t="shared" si="13"/>
        <v>0.9993265653820178</v>
      </c>
    </row>
    <row r="138" spans="1:7" ht="33">
      <c r="A138" s="14" t="s">
        <v>105</v>
      </c>
      <c r="B138" s="16" t="s">
        <v>62</v>
      </c>
      <c r="C138" s="16" t="s">
        <v>104</v>
      </c>
      <c r="D138" s="16"/>
      <c r="E138" s="17">
        <f>E142+E139</f>
        <v>2987200</v>
      </c>
      <c r="F138" s="17">
        <f>F142+F139</f>
        <v>2987200</v>
      </c>
      <c r="G138" s="63">
        <f t="shared" si="13"/>
        <v>1</v>
      </c>
    </row>
    <row r="139" spans="1:7" ht="33">
      <c r="A139" s="14" t="s">
        <v>11</v>
      </c>
      <c r="B139" s="16" t="s">
        <v>62</v>
      </c>
      <c r="C139" s="16" t="s">
        <v>104</v>
      </c>
      <c r="D139" s="16" t="s">
        <v>66</v>
      </c>
      <c r="E139" s="17">
        <f>E140</f>
        <v>170836</v>
      </c>
      <c r="F139" s="17">
        <f>F140</f>
        <v>170836</v>
      </c>
      <c r="G139" s="63">
        <f t="shared" si="13"/>
        <v>1</v>
      </c>
    </row>
    <row r="140" spans="1:7" ht="33">
      <c r="A140" s="14" t="s">
        <v>12</v>
      </c>
      <c r="B140" s="16" t="s">
        <v>62</v>
      </c>
      <c r="C140" s="16" t="s">
        <v>104</v>
      </c>
      <c r="D140" s="16" t="s">
        <v>67</v>
      </c>
      <c r="E140" s="17">
        <f>E141</f>
        <v>170836</v>
      </c>
      <c r="F140" s="17">
        <f>F141</f>
        <v>170836</v>
      </c>
      <c r="G140" s="63">
        <f t="shared" si="13"/>
        <v>1</v>
      </c>
    </row>
    <row r="141" spans="1:7" ht="33">
      <c r="A141" s="14" t="s">
        <v>94</v>
      </c>
      <c r="B141" s="16" t="s">
        <v>62</v>
      </c>
      <c r="C141" s="16" t="s">
        <v>104</v>
      </c>
      <c r="D141" s="16" t="s">
        <v>93</v>
      </c>
      <c r="E141" s="17">
        <f>104000+60836+6000</f>
        <v>170836</v>
      </c>
      <c r="F141" s="17">
        <f>104000+60836+6000</f>
        <v>170836</v>
      </c>
      <c r="G141" s="63">
        <f t="shared" si="13"/>
        <v>1</v>
      </c>
    </row>
    <row r="142" spans="1:7" ht="49.5">
      <c r="A142" s="18" t="s">
        <v>111</v>
      </c>
      <c r="B142" s="16" t="s">
        <v>62</v>
      </c>
      <c r="C142" s="16" t="s">
        <v>104</v>
      </c>
      <c r="D142" s="16" t="s">
        <v>107</v>
      </c>
      <c r="E142" s="17">
        <f>E143</f>
        <v>2816364</v>
      </c>
      <c r="F142" s="17">
        <f>F143</f>
        <v>2816364</v>
      </c>
      <c r="G142" s="63">
        <f t="shared" si="13"/>
        <v>1</v>
      </c>
    </row>
    <row r="143" spans="1:7" ht="49.5">
      <c r="A143" s="18" t="s">
        <v>128</v>
      </c>
      <c r="B143" s="16" t="s">
        <v>62</v>
      </c>
      <c r="C143" s="16" t="s">
        <v>104</v>
      </c>
      <c r="D143" s="16" t="s">
        <v>125</v>
      </c>
      <c r="E143" s="17">
        <f>2876200-4000-60836+5000</f>
        <v>2816364</v>
      </c>
      <c r="F143" s="17">
        <f>2876200-4000-60836+5000</f>
        <v>2816364</v>
      </c>
      <c r="G143" s="63">
        <f t="shared" si="13"/>
        <v>1</v>
      </c>
    </row>
    <row r="144" spans="1:7" ht="16.5">
      <c r="A144" s="14" t="s">
        <v>7</v>
      </c>
      <c r="B144" s="16" t="s">
        <v>62</v>
      </c>
      <c r="C144" s="16">
        <v>7000000</v>
      </c>
      <c r="D144" s="16"/>
      <c r="E144" s="17">
        <f>E145+E151+E154+E160+E169+E176+E163+E172</f>
        <v>14831901.78</v>
      </c>
      <c r="F144" s="17">
        <f>F145+F151+F154+F160+F169+F176+F163+F172</f>
        <v>14819901.78</v>
      </c>
      <c r="G144" s="63">
        <f t="shared" si="13"/>
        <v>0.99919093315355</v>
      </c>
    </row>
    <row r="145" spans="1:7" ht="16.5">
      <c r="A145" s="14" t="s">
        <v>40</v>
      </c>
      <c r="B145" s="16" t="s">
        <v>62</v>
      </c>
      <c r="C145" s="16">
        <v>7007001</v>
      </c>
      <c r="D145" s="16"/>
      <c r="E145" s="17">
        <f>E149+E146</f>
        <v>5486824.19</v>
      </c>
      <c r="F145" s="17">
        <f>F149+F146</f>
        <v>5486824.19</v>
      </c>
      <c r="G145" s="63">
        <f t="shared" si="13"/>
        <v>1</v>
      </c>
    </row>
    <row r="146" spans="1:7" ht="33">
      <c r="A146" s="14" t="s">
        <v>11</v>
      </c>
      <c r="B146" s="16" t="s">
        <v>62</v>
      </c>
      <c r="C146" s="16">
        <v>7007001</v>
      </c>
      <c r="D146" s="16" t="s">
        <v>66</v>
      </c>
      <c r="E146" s="17">
        <f>E147</f>
        <v>86384.3</v>
      </c>
      <c r="F146" s="17">
        <f>F147</f>
        <v>86384.3</v>
      </c>
      <c r="G146" s="63">
        <f t="shared" si="13"/>
        <v>1</v>
      </c>
    </row>
    <row r="147" spans="1:7" ht="33">
      <c r="A147" s="14" t="s">
        <v>12</v>
      </c>
      <c r="B147" s="16" t="s">
        <v>62</v>
      </c>
      <c r="C147" s="16">
        <v>7007001</v>
      </c>
      <c r="D147" s="16" t="s">
        <v>67</v>
      </c>
      <c r="E147" s="17">
        <f>E148</f>
        <v>86384.3</v>
      </c>
      <c r="F147" s="17">
        <f>F148</f>
        <v>86384.3</v>
      </c>
      <c r="G147" s="63">
        <f t="shared" si="13"/>
        <v>1</v>
      </c>
    </row>
    <row r="148" spans="1:7" ht="33">
      <c r="A148" s="14" t="s">
        <v>94</v>
      </c>
      <c r="B148" s="16" t="s">
        <v>62</v>
      </c>
      <c r="C148" s="16" t="s">
        <v>97</v>
      </c>
      <c r="D148" s="16" t="s">
        <v>93</v>
      </c>
      <c r="E148" s="17">
        <f>34992.3+48392+5000-2000</f>
        <v>86384.3</v>
      </c>
      <c r="F148" s="17">
        <f>34992.3+48392+5000-2000</f>
        <v>86384.3</v>
      </c>
      <c r="G148" s="63">
        <f t="shared" si="13"/>
        <v>1</v>
      </c>
    </row>
    <row r="149" spans="1:7" ht="16.5">
      <c r="A149" s="14" t="s">
        <v>13</v>
      </c>
      <c r="B149" s="16" t="s">
        <v>62</v>
      </c>
      <c r="C149" s="16">
        <v>7007001</v>
      </c>
      <c r="D149" s="16">
        <v>800</v>
      </c>
      <c r="E149" s="17">
        <f>E150</f>
        <v>5400439.890000001</v>
      </c>
      <c r="F149" s="17">
        <f>F150</f>
        <v>5400439.890000001</v>
      </c>
      <c r="G149" s="63">
        <f t="shared" si="13"/>
        <v>1</v>
      </c>
    </row>
    <row r="150" spans="1:7" ht="49.5">
      <c r="A150" s="14" t="s">
        <v>27</v>
      </c>
      <c r="B150" s="16" t="s">
        <v>62</v>
      </c>
      <c r="C150" s="16">
        <v>7007001</v>
      </c>
      <c r="D150" s="16">
        <v>810</v>
      </c>
      <c r="E150" s="17">
        <f>4800000+565671.73+34768.16</f>
        <v>5400439.890000001</v>
      </c>
      <c r="F150" s="17">
        <f>4800000+565671.73+34768.16</f>
        <v>5400439.890000001</v>
      </c>
      <c r="G150" s="63">
        <f t="shared" si="13"/>
        <v>1</v>
      </c>
    </row>
    <row r="151" spans="1:7" ht="16.5">
      <c r="A151" s="14" t="s">
        <v>41</v>
      </c>
      <c r="B151" s="16" t="s">
        <v>62</v>
      </c>
      <c r="C151" s="16">
        <v>7007002</v>
      </c>
      <c r="D151" s="16"/>
      <c r="E151" s="17">
        <f>E152</f>
        <v>503138</v>
      </c>
      <c r="F151" s="17">
        <f>F152</f>
        <v>503138</v>
      </c>
      <c r="G151" s="63">
        <f t="shared" si="13"/>
        <v>1</v>
      </c>
    </row>
    <row r="152" spans="1:7" ht="16.5">
      <c r="A152" s="14" t="s">
        <v>13</v>
      </c>
      <c r="B152" s="16" t="s">
        <v>62</v>
      </c>
      <c r="C152" s="16">
        <v>7007002</v>
      </c>
      <c r="D152" s="16">
        <v>800</v>
      </c>
      <c r="E152" s="17">
        <f>E153</f>
        <v>503138</v>
      </c>
      <c r="F152" s="17">
        <f>F153</f>
        <v>503138</v>
      </c>
      <c r="G152" s="63">
        <f t="shared" si="13"/>
        <v>1</v>
      </c>
    </row>
    <row r="153" spans="1:7" ht="49.5">
      <c r="A153" s="14" t="s">
        <v>27</v>
      </c>
      <c r="B153" s="16" t="s">
        <v>62</v>
      </c>
      <c r="C153" s="16">
        <v>7007002</v>
      </c>
      <c r="D153" s="16">
        <v>810</v>
      </c>
      <c r="E153" s="17">
        <f>600000-96862</f>
        <v>503138</v>
      </c>
      <c r="F153" s="17">
        <f>600000-96862</f>
        <v>503138</v>
      </c>
      <c r="G153" s="63">
        <f t="shared" si="13"/>
        <v>1</v>
      </c>
    </row>
    <row r="154" spans="1:7" ht="16.5">
      <c r="A154" s="14" t="s">
        <v>42</v>
      </c>
      <c r="B154" s="16" t="s">
        <v>62</v>
      </c>
      <c r="C154" s="16">
        <v>7007003</v>
      </c>
      <c r="D154" s="16"/>
      <c r="E154" s="17">
        <f>E158+E155</f>
        <v>305331.26</v>
      </c>
      <c r="F154" s="17">
        <f>F158+F155</f>
        <v>293331.26</v>
      </c>
      <c r="G154" s="63">
        <f t="shared" si="13"/>
        <v>0.9606984230831785</v>
      </c>
    </row>
    <row r="155" spans="1:7" ht="33">
      <c r="A155" s="14" t="s">
        <v>11</v>
      </c>
      <c r="B155" s="16" t="s">
        <v>62</v>
      </c>
      <c r="C155" s="16">
        <v>7007003</v>
      </c>
      <c r="D155" s="16" t="s">
        <v>66</v>
      </c>
      <c r="E155" s="17">
        <f>E156</f>
        <v>48000</v>
      </c>
      <c r="F155" s="17">
        <f>F156</f>
        <v>36000</v>
      </c>
      <c r="G155" s="63">
        <f t="shared" si="13"/>
        <v>0.75</v>
      </c>
    </row>
    <row r="156" spans="1:7" ht="33">
      <c r="A156" s="14" t="s">
        <v>12</v>
      </c>
      <c r="B156" s="16" t="s">
        <v>62</v>
      </c>
      <c r="C156" s="16">
        <v>7007003</v>
      </c>
      <c r="D156" s="16" t="s">
        <v>67</v>
      </c>
      <c r="E156" s="17">
        <f>E157</f>
        <v>48000</v>
      </c>
      <c r="F156" s="17">
        <f>F157</f>
        <v>36000</v>
      </c>
      <c r="G156" s="63">
        <f t="shared" si="13"/>
        <v>0.75</v>
      </c>
    </row>
    <row r="157" spans="1:7" ht="33">
      <c r="A157" s="14" t="s">
        <v>94</v>
      </c>
      <c r="B157" s="16" t="s">
        <v>62</v>
      </c>
      <c r="C157" s="16">
        <v>7007003</v>
      </c>
      <c r="D157" s="16" t="s">
        <v>93</v>
      </c>
      <c r="E157" s="17">
        <v>48000</v>
      </c>
      <c r="F157" s="17">
        <v>36000</v>
      </c>
      <c r="G157" s="63">
        <f t="shared" si="13"/>
        <v>0.75</v>
      </c>
    </row>
    <row r="158" spans="1:7" ht="16.5">
      <c r="A158" s="14" t="s">
        <v>13</v>
      </c>
      <c r="B158" s="16" t="s">
        <v>62</v>
      </c>
      <c r="C158" s="16">
        <v>7007003</v>
      </c>
      <c r="D158" s="16">
        <v>800</v>
      </c>
      <c r="E158" s="17">
        <f>E159</f>
        <v>257331.26</v>
      </c>
      <c r="F158" s="17">
        <f>F159</f>
        <v>257331.26</v>
      </c>
      <c r="G158" s="63">
        <f t="shared" si="13"/>
        <v>1</v>
      </c>
    </row>
    <row r="159" spans="1:7" ht="49.5">
      <c r="A159" s="14" t="s">
        <v>27</v>
      </c>
      <c r="B159" s="16" t="s">
        <v>62</v>
      </c>
      <c r="C159" s="16">
        <v>7007003</v>
      </c>
      <c r="D159" s="16">
        <v>810</v>
      </c>
      <c r="E159" s="17">
        <f>380000+40000-100000-62668.74</f>
        <v>257331.26</v>
      </c>
      <c r="F159" s="17">
        <f>380000+40000-100000-62668.74</f>
        <v>257331.26</v>
      </c>
      <c r="G159" s="63">
        <f t="shared" si="13"/>
        <v>1</v>
      </c>
    </row>
    <row r="160" spans="1:7" ht="16.5">
      <c r="A160" s="14" t="s">
        <v>43</v>
      </c>
      <c r="B160" s="16" t="s">
        <v>62</v>
      </c>
      <c r="C160" s="16">
        <v>7007004</v>
      </c>
      <c r="D160" s="16"/>
      <c r="E160" s="17">
        <f>E161</f>
        <v>3976700</v>
      </c>
      <c r="F160" s="17">
        <f>F161</f>
        <v>3976700</v>
      </c>
      <c r="G160" s="63">
        <f t="shared" si="13"/>
        <v>1</v>
      </c>
    </row>
    <row r="161" spans="1:7" ht="16.5">
      <c r="A161" s="14" t="s">
        <v>13</v>
      </c>
      <c r="B161" s="16" t="s">
        <v>62</v>
      </c>
      <c r="C161" s="16">
        <v>7007004</v>
      </c>
      <c r="D161" s="16">
        <v>800</v>
      </c>
      <c r="E161" s="17">
        <f>E162</f>
        <v>3976700</v>
      </c>
      <c r="F161" s="17">
        <f>F162</f>
        <v>3976700</v>
      </c>
      <c r="G161" s="63">
        <f t="shared" si="13"/>
        <v>1</v>
      </c>
    </row>
    <row r="162" spans="1:7" ht="49.5">
      <c r="A162" s="14" t="s">
        <v>27</v>
      </c>
      <c r="B162" s="16" t="s">
        <v>62</v>
      </c>
      <c r="C162" s="16">
        <v>7007004</v>
      </c>
      <c r="D162" s="16">
        <v>810</v>
      </c>
      <c r="E162" s="17">
        <f>3500000+476700</f>
        <v>3976700</v>
      </c>
      <c r="F162" s="17">
        <f>3500000+476700</f>
        <v>3976700</v>
      </c>
      <c r="G162" s="63">
        <f t="shared" si="13"/>
        <v>1</v>
      </c>
    </row>
    <row r="163" spans="1:7" ht="16.5">
      <c r="A163" s="14" t="s">
        <v>69</v>
      </c>
      <c r="B163" s="16" t="s">
        <v>62</v>
      </c>
      <c r="C163" s="16" t="s">
        <v>68</v>
      </c>
      <c r="D163" s="16"/>
      <c r="E163" s="17">
        <f>E167+E164</f>
        <v>1288078.3299999998</v>
      </c>
      <c r="F163" s="17">
        <f>F167+F164</f>
        <v>1288078.3299999998</v>
      </c>
      <c r="G163" s="63">
        <f t="shared" si="13"/>
        <v>1</v>
      </c>
    </row>
    <row r="164" spans="1:7" ht="33" hidden="1">
      <c r="A164" s="14" t="s">
        <v>11</v>
      </c>
      <c r="B164" s="16" t="s">
        <v>62</v>
      </c>
      <c r="C164" s="16" t="s">
        <v>68</v>
      </c>
      <c r="D164" s="16" t="s">
        <v>66</v>
      </c>
      <c r="E164" s="17">
        <f>E165</f>
        <v>0</v>
      </c>
      <c r="F164" s="17">
        <f>F165</f>
        <v>0</v>
      </c>
      <c r="G164" s="63" t="e">
        <f t="shared" si="13"/>
        <v>#DIV/0!</v>
      </c>
    </row>
    <row r="165" spans="1:7" ht="33" hidden="1">
      <c r="A165" s="14" t="s">
        <v>12</v>
      </c>
      <c r="B165" s="16" t="s">
        <v>62</v>
      </c>
      <c r="C165" s="16" t="s">
        <v>68</v>
      </c>
      <c r="D165" s="16" t="s">
        <v>67</v>
      </c>
      <c r="E165" s="17">
        <f>E166</f>
        <v>0</v>
      </c>
      <c r="F165" s="17">
        <f>F166</f>
        <v>0</v>
      </c>
      <c r="G165" s="63" t="e">
        <f t="shared" si="13"/>
        <v>#DIV/0!</v>
      </c>
    </row>
    <row r="166" spans="1:7" ht="33" hidden="1">
      <c r="A166" s="14" t="s">
        <v>94</v>
      </c>
      <c r="B166" s="16" t="s">
        <v>62</v>
      </c>
      <c r="C166" s="16" t="s">
        <v>68</v>
      </c>
      <c r="D166" s="16" t="s">
        <v>93</v>
      </c>
      <c r="E166" s="17">
        <f>44920-44920</f>
        <v>0</v>
      </c>
      <c r="F166" s="17">
        <f>44920-44920</f>
        <v>0</v>
      </c>
      <c r="G166" s="63" t="e">
        <f t="shared" si="13"/>
        <v>#DIV/0!</v>
      </c>
    </row>
    <row r="167" spans="1:7" ht="16.5">
      <c r="A167" s="14" t="s">
        <v>13</v>
      </c>
      <c r="B167" s="16" t="s">
        <v>62</v>
      </c>
      <c r="C167" s="16" t="s">
        <v>68</v>
      </c>
      <c r="D167" s="16">
        <v>800</v>
      </c>
      <c r="E167" s="17">
        <f>E168</f>
        <v>1288078.3299999998</v>
      </c>
      <c r="F167" s="17">
        <f>F168</f>
        <v>1288078.3299999998</v>
      </c>
      <c r="G167" s="63">
        <f t="shared" si="13"/>
        <v>1</v>
      </c>
    </row>
    <row r="168" spans="1:7" ht="49.5">
      <c r="A168" s="14" t="s">
        <v>27</v>
      </c>
      <c r="B168" s="16" t="s">
        <v>62</v>
      </c>
      <c r="C168" s="16" t="s">
        <v>68</v>
      </c>
      <c r="D168" s="16">
        <v>810</v>
      </c>
      <c r="E168" s="17">
        <f>3000000+2767370+649830-134320-4744920-31286.6-49235.5-190000-5000+30000-4359.57</f>
        <v>1288078.3299999998</v>
      </c>
      <c r="F168" s="17">
        <f>3000000+2767370+649830-134320-4744920-31286.6-49235.5-190000-5000+30000-4359.57</f>
        <v>1288078.3299999998</v>
      </c>
      <c r="G168" s="63">
        <f t="shared" si="13"/>
        <v>1</v>
      </c>
    </row>
    <row r="169" spans="1:7" ht="16.5">
      <c r="A169" s="14" t="s">
        <v>45</v>
      </c>
      <c r="B169" s="16" t="s">
        <v>62</v>
      </c>
      <c r="C169" s="16">
        <v>7007007</v>
      </c>
      <c r="D169" s="16"/>
      <c r="E169" s="17">
        <f>E170</f>
        <v>105000</v>
      </c>
      <c r="F169" s="17">
        <f>F170</f>
        <v>105000</v>
      </c>
      <c r="G169" s="63">
        <f t="shared" si="13"/>
        <v>1</v>
      </c>
    </row>
    <row r="170" spans="1:7" ht="16.5">
      <c r="A170" s="14" t="s">
        <v>13</v>
      </c>
      <c r="B170" s="16" t="s">
        <v>62</v>
      </c>
      <c r="C170" s="16">
        <v>7007007</v>
      </c>
      <c r="D170" s="16">
        <v>800</v>
      </c>
      <c r="E170" s="17">
        <f>E171</f>
        <v>105000</v>
      </c>
      <c r="F170" s="17">
        <f>F171</f>
        <v>105000</v>
      </c>
      <c r="G170" s="63">
        <f t="shared" si="13"/>
        <v>1</v>
      </c>
    </row>
    <row r="171" spans="1:7" ht="49.5">
      <c r="A171" s="14" t="s">
        <v>27</v>
      </c>
      <c r="B171" s="16" t="s">
        <v>62</v>
      </c>
      <c r="C171" s="16">
        <v>7007007</v>
      </c>
      <c r="D171" s="16">
        <v>810</v>
      </c>
      <c r="E171" s="17">
        <v>105000</v>
      </c>
      <c r="F171" s="17">
        <v>105000</v>
      </c>
      <c r="G171" s="63">
        <f t="shared" si="13"/>
        <v>1</v>
      </c>
    </row>
    <row r="172" spans="1:7" ht="16.5">
      <c r="A172" s="14" t="s">
        <v>124</v>
      </c>
      <c r="B172" s="16" t="s">
        <v>62</v>
      </c>
      <c r="C172" s="16" t="s">
        <v>123</v>
      </c>
      <c r="D172" s="16"/>
      <c r="E172" s="17">
        <f>E174</f>
        <v>2732830</v>
      </c>
      <c r="F172" s="17">
        <f>F174</f>
        <v>2732830</v>
      </c>
      <c r="G172" s="63">
        <f t="shared" si="13"/>
        <v>1</v>
      </c>
    </row>
    <row r="173" spans="1:7" ht="33">
      <c r="A173" s="14" t="s">
        <v>11</v>
      </c>
      <c r="B173" s="16" t="s">
        <v>62</v>
      </c>
      <c r="C173" s="16" t="s">
        <v>123</v>
      </c>
      <c r="D173" s="16" t="s">
        <v>66</v>
      </c>
      <c r="E173" s="17">
        <f>E174</f>
        <v>2732830</v>
      </c>
      <c r="F173" s="17">
        <f>F174</f>
        <v>2732830</v>
      </c>
      <c r="G173" s="63">
        <f t="shared" si="13"/>
        <v>1</v>
      </c>
    </row>
    <row r="174" spans="1:7" ht="33">
      <c r="A174" s="14" t="s">
        <v>12</v>
      </c>
      <c r="B174" s="16" t="s">
        <v>62</v>
      </c>
      <c r="C174" s="16" t="s">
        <v>123</v>
      </c>
      <c r="D174" s="16" t="s">
        <v>67</v>
      </c>
      <c r="E174" s="17">
        <f>E175</f>
        <v>2732830</v>
      </c>
      <c r="F174" s="17">
        <f>F175</f>
        <v>2732830</v>
      </c>
      <c r="G174" s="63">
        <f t="shared" si="13"/>
        <v>1</v>
      </c>
    </row>
    <row r="175" spans="1:7" ht="33">
      <c r="A175" s="14" t="s">
        <v>94</v>
      </c>
      <c r="B175" s="16" t="s">
        <v>62</v>
      </c>
      <c r="C175" s="16" t="s">
        <v>123</v>
      </c>
      <c r="D175" s="16" t="s">
        <v>93</v>
      </c>
      <c r="E175" s="17">
        <f>3000000-267170</f>
        <v>2732830</v>
      </c>
      <c r="F175" s="17">
        <f>3000000-267170</f>
        <v>2732830</v>
      </c>
      <c r="G175" s="63">
        <f t="shared" si="13"/>
        <v>1</v>
      </c>
    </row>
    <row r="176" spans="1:7" ht="33">
      <c r="A176" s="14" t="s">
        <v>44</v>
      </c>
      <c r="B176" s="16" t="s">
        <v>62</v>
      </c>
      <c r="C176" s="16">
        <v>7007009</v>
      </c>
      <c r="D176" s="16"/>
      <c r="E176" s="17">
        <f>E177</f>
        <v>434000</v>
      </c>
      <c r="F176" s="17">
        <f>F177</f>
        <v>434000</v>
      </c>
      <c r="G176" s="63">
        <f t="shared" si="13"/>
        <v>1</v>
      </c>
    </row>
    <row r="177" spans="1:7" ht="16.5">
      <c r="A177" s="14" t="s">
        <v>13</v>
      </c>
      <c r="B177" s="16" t="s">
        <v>62</v>
      </c>
      <c r="C177" s="16">
        <v>7007009</v>
      </c>
      <c r="D177" s="16">
        <v>800</v>
      </c>
      <c r="E177" s="17">
        <f>E178</f>
        <v>434000</v>
      </c>
      <c r="F177" s="17">
        <f>F178</f>
        <v>434000</v>
      </c>
      <c r="G177" s="63">
        <f t="shared" si="13"/>
        <v>1</v>
      </c>
    </row>
    <row r="178" spans="1:7" ht="50.25" thickBot="1">
      <c r="A178" s="14" t="s">
        <v>27</v>
      </c>
      <c r="B178" s="16" t="s">
        <v>62</v>
      </c>
      <c r="C178" s="16">
        <v>7007009</v>
      </c>
      <c r="D178" s="16">
        <v>810</v>
      </c>
      <c r="E178" s="17">
        <f>99000+90000*4-25000</f>
        <v>434000</v>
      </c>
      <c r="F178" s="17">
        <f>99000+90000*4-25000</f>
        <v>434000</v>
      </c>
      <c r="G178" s="63">
        <f t="shared" si="13"/>
        <v>1</v>
      </c>
    </row>
    <row r="179" spans="1:7" ht="17.25" thickBot="1">
      <c r="A179" s="3" t="s">
        <v>46</v>
      </c>
      <c r="B179" s="8">
        <v>1000</v>
      </c>
      <c r="C179" s="8"/>
      <c r="D179" s="8"/>
      <c r="E179" s="7">
        <f>E180+E185</f>
        <v>322910.72</v>
      </c>
      <c r="F179" s="7">
        <f>F180+F185</f>
        <v>322910.72</v>
      </c>
      <c r="G179" s="61">
        <f t="shared" si="13"/>
        <v>1</v>
      </c>
    </row>
    <row r="180" spans="1:7" ht="16.5">
      <c r="A180" s="10" t="s">
        <v>47</v>
      </c>
      <c r="B180" s="12">
        <v>1001</v>
      </c>
      <c r="C180" s="12">
        <v>7000000</v>
      </c>
      <c r="D180" s="12"/>
      <c r="E180" s="13">
        <f aca="true" t="shared" si="14" ref="E180:F183">E181</f>
        <v>302910.72</v>
      </c>
      <c r="F180" s="13">
        <f t="shared" si="14"/>
        <v>302910.72</v>
      </c>
      <c r="G180" s="62">
        <f t="shared" si="13"/>
        <v>1</v>
      </c>
    </row>
    <row r="181" spans="1:7" ht="16.5">
      <c r="A181" s="14" t="s">
        <v>48</v>
      </c>
      <c r="B181" s="16">
        <v>1001</v>
      </c>
      <c r="C181" s="16">
        <v>7001651</v>
      </c>
      <c r="D181" s="16"/>
      <c r="E181" s="17">
        <f t="shared" si="14"/>
        <v>302910.72</v>
      </c>
      <c r="F181" s="17">
        <f t="shared" si="14"/>
        <v>302910.72</v>
      </c>
      <c r="G181" s="63">
        <f t="shared" si="13"/>
        <v>1</v>
      </c>
    </row>
    <row r="182" spans="1:7" ht="16.5">
      <c r="A182" s="14" t="s">
        <v>49</v>
      </c>
      <c r="B182" s="16">
        <v>1001</v>
      </c>
      <c r="C182" s="16">
        <v>7001651</v>
      </c>
      <c r="D182" s="16">
        <v>300</v>
      </c>
      <c r="E182" s="17">
        <f t="shared" si="14"/>
        <v>302910.72</v>
      </c>
      <c r="F182" s="17">
        <f t="shared" si="14"/>
        <v>302910.72</v>
      </c>
      <c r="G182" s="63">
        <f t="shared" si="13"/>
        <v>1</v>
      </c>
    </row>
    <row r="183" spans="1:7" ht="49.5">
      <c r="A183" s="18" t="s">
        <v>88</v>
      </c>
      <c r="B183" s="16">
        <v>1001</v>
      </c>
      <c r="C183" s="16">
        <v>7001651</v>
      </c>
      <c r="D183" s="16" t="s">
        <v>86</v>
      </c>
      <c r="E183" s="17">
        <f t="shared" si="14"/>
        <v>302910.72</v>
      </c>
      <c r="F183" s="17">
        <f t="shared" si="14"/>
        <v>302910.72</v>
      </c>
      <c r="G183" s="63">
        <f t="shared" si="13"/>
        <v>1</v>
      </c>
    </row>
    <row r="184" spans="1:7" ht="49.5">
      <c r="A184" s="18" t="s">
        <v>89</v>
      </c>
      <c r="B184" s="16">
        <v>1001</v>
      </c>
      <c r="C184" s="16">
        <v>7001651</v>
      </c>
      <c r="D184" s="16" t="s">
        <v>87</v>
      </c>
      <c r="E184" s="17">
        <f>302020+890.72</f>
        <v>302910.72</v>
      </c>
      <c r="F184" s="17">
        <f>302020+890.72</f>
        <v>302910.72</v>
      </c>
      <c r="G184" s="63">
        <f t="shared" si="13"/>
        <v>1</v>
      </c>
    </row>
    <row r="185" spans="1:7" ht="33">
      <c r="A185" s="43" t="s">
        <v>114</v>
      </c>
      <c r="B185" s="12" t="s">
        <v>112</v>
      </c>
      <c r="C185" s="12">
        <v>7000000</v>
      </c>
      <c r="D185" s="12"/>
      <c r="E185" s="13">
        <f aca="true" t="shared" si="15" ref="E185:F188">E186</f>
        <v>20000</v>
      </c>
      <c r="F185" s="13">
        <f t="shared" si="15"/>
        <v>20000</v>
      </c>
      <c r="G185" s="62">
        <f t="shared" si="13"/>
        <v>1</v>
      </c>
    </row>
    <row r="186" spans="1:7" ht="16.5">
      <c r="A186" s="14" t="s">
        <v>20</v>
      </c>
      <c r="B186" s="16" t="s">
        <v>112</v>
      </c>
      <c r="C186" s="16" t="s">
        <v>113</v>
      </c>
      <c r="D186" s="16"/>
      <c r="E186" s="17">
        <f t="shared" si="15"/>
        <v>20000</v>
      </c>
      <c r="F186" s="17">
        <f t="shared" si="15"/>
        <v>20000</v>
      </c>
      <c r="G186" s="63">
        <f t="shared" si="13"/>
        <v>1</v>
      </c>
    </row>
    <row r="187" spans="1:7" ht="16.5">
      <c r="A187" s="14" t="s">
        <v>49</v>
      </c>
      <c r="B187" s="16" t="s">
        <v>112</v>
      </c>
      <c r="C187" s="16" t="s">
        <v>113</v>
      </c>
      <c r="D187" s="16">
        <v>300</v>
      </c>
      <c r="E187" s="17">
        <f t="shared" si="15"/>
        <v>20000</v>
      </c>
      <c r="F187" s="17">
        <f t="shared" si="15"/>
        <v>20000</v>
      </c>
      <c r="G187" s="63">
        <f t="shared" si="13"/>
        <v>1</v>
      </c>
    </row>
    <row r="188" spans="1:7" ht="49.5">
      <c r="A188" s="18" t="s">
        <v>88</v>
      </c>
      <c r="B188" s="16" t="s">
        <v>112</v>
      </c>
      <c r="C188" s="16" t="s">
        <v>113</v>
      </c>
      <c r="D188" s="16" t="s">
        <v>86</v>
      </c>
      <c r="E188" s="17">
        <f t="shared" si="15"/>
        <v>20000</v>
      </c>
      <c r="F188" s="17">
        <f t="shared" si="15"/>
        <v>20000</v>
      </c>
      <c r="G188" s="63">
        <f t="shared" si="13"/>
        <v>1</v>
      </c>
    </row>
    <row r="189" spans="1:7" ht="50.25" thickBot="1">
      <c r="A189" s="18" t="s">
        <v>89</v>
      </c>
      <c r="B189" s="16" t="s">
        <v>112</v>
      </c>
      <c r="C189" s="16" t="s">
        <v>113</v>
      </c>
      <c r="D189" s="16" t="s">
        <v>87</v>
      </c>
      <c r="E189" s="17">
        <v>20000</v>
      </c>
      <c r="F189" s="17">
        <v>20000</v>
      </c>
      <c r="G189" s="63">
        <f t="shared" si="13"/>
        <v>1</v>
      </c>
    </row>
    <row r="190" spans="1:7" ht="17.25" thickBot="1">
      <c r="A190" s="44" t="s">
        <v>50</v>
      </c>
      <c r="B190" s="46"/>
      <c r="C190" s="46"/>
      <c r="D190" s="46"/>
      <c r="E190" s="47">
        <f>E179+E81+E44+E6</f>
        <v>73362707.78</v>
      </c>
      <c r="F190" s="47">
        <f>F179+F81+F44+F6</f>
        <v>72157528.71</v>
      </c>
      <c r="G190" s="70">
        <f t="shared" si="13"/>
        <v>0.9835723202364054</v>
      </c>
    </row>
    <row r="193" spans="5:7" ht="16.5">
      <c r="E193" s="41"/>
      <c r="F193" s="41"/>
      <c r="G193" s="75"/>
    </row>
    <row r="194" spans="5:7" ht="16.5">
      <c r="E194" s="49"/>
      <c r="F194" s="49"/>
      <c r="G194" s="76"/>
    </row>
    <row r="195" spans="5:7" ht="16.5">
      <c r="E195" s="49"/>
      <c r="F195" s="49"/>
      <c r="G195" s="76"/>
    </row>
    <row r="197" spans="5:7" ht="16.5">
      <c r="E197" s="49"/>
      <c r="F197" s="49"/>
      <c r="G197" s="76"/>
    </row>
    <row r="198" spans="5:7" ht="16.5">
      <c r="E198" s="1">
        <v>73199625.18</v>
      </c>
      <c r="F198" s="1">
        <v>73199625.18</v>
      </c>
      <c r="G198" s="74">
        <v>73199625.18</v>
      </c>
    </row>
    <row r="199" spans="5:7" ht="16.5">
      <c r="E199" s="49">
        <f>E190-E198</f>
        <v>163082.59999999404</v>
      </c>
      <c r="F199" s="49">
        <f>F190-F198</f>
        <v>-1042096.4700000137</v>
      </c>
      <c r="G199" s="76">
        <f>G190-G198</f>
        <v>-73199624.19642769</v>
      </c>
    </row>
  </sheetData>
  <sheetProtection/>
  <mergeCells count="2">
    <mergeCell ref="B1:G1"/>
    <mergeCell ref="A2:G2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2"/>
  <sheetViews>
    <sheetView tabSelected="1" view="pageBreakPreview" zoomScaleSheetLayoutView="100" workbookViewId="0" topLeftCell="B1">
      <selection activeCell="G10" sqref="G10"/>
    </sheetView>
  </sheetViews>
  <sheetFormatPr defaultColWidth="9.00390625" defaultRowHeight="15.75"/>
  <cols>
    <col min="1" max="1" width="58.125" style="1" customWidth="1"/>
    <col min="2" max="2" width="7.375" style="2" customWidth="1"/>
    <col min="3" max="5" width="9.00390625" style="1" customWidth="1"/>
    <col min="6" max="8" width="19.75390625" style="1" customWidth="1"/>
    <col min="9" max="9" width="14.875" style="1" bestFit="1" customWidth="1"/>
    <col min="10" max="16384" width="9.00390625" style="1" customWidth="1"/>
  </cols>
  <sheetData>
    <row r="1" spans="2:8" ht="76.5" customHeight="1">
      <c r="B1" s="1"/>
      <c r="C1" s="72" t="s">
        <v>135</v>
      </c>
      <c r="D1" s="72"/>
      <c r="E1" s="72"/>
      <c r="F1" s="72"/>
      <c r="G1" s="72"/>
      <c r="H1" s="72"/>
    </row>
    <row r="2" spans="1:8" ht="47.25" customHeight="1">
      <c r="A2" s="73" t="s">
        <v>134</v>
      </c>
      <c r="B2" s="73"/>
      <c r="C2" s="73"/>
      <c r="D2" s="73"/>
      <c r="E2" s="73"/>
      <c r="F2" s="73"/>
      <c r="G2" s="73"/>
      <c r="H2" s="73"/>
    </row>
    <row r="4" ht="17.25" thickBot="1">
      <c r="H4" s="1" t="s">
        <v>0</v>
      </c>
    </row>
    <row r="5" spans="1:8" ht="33.75" thickBot="1">
      <c r="A5" s="3" t="s">
        <v>1</v>
      </c>
      <c r="B5" s="4" t="s">
        <v>76</v>
      </c>
      <c r="C5" s="5" t="s">
        <v>2</v>
      </c>
      <c r="D5" s="5" t="s">
        <v>3</v>
      </c>
      <c r="E5" s="5" t="s">
        <v>4</v>
      </c>
      <c r="F5" s="6" t="s">
        <v>131</v>
      </c>
      <c r="G5" s="60" t="s">
        <v>132</v>
      </c>
      <c r="H5" s="6" t="s">
        <v>133</v>
      </c>
    </row>
    <row r="6" spans="1:8" ht="17.25" thickBot="1">
      <c r="A6" s="3" t="s">
        <v>77</v>
      </c>
      <c r="B6" s="4">
        <v>112</v>
      </c>
      <c r="C6" s="5"/>
      <c r="D6" s="5"/>
      <c r="E6" s="5"/>
      <c r="F6" s="7">
        <f>F7+F19</f>
        <v>663029.2000000001</v>
      </c>
      <c r="G6" s="7">
        <f>G7+G19</f>
        <v>653882.13</v>
      </c>
      <c r="H6" s="61">
        <f>G6/F6</f>
        <v>0.9862041219300748</v>
      </c>
    </row>
    <row r="7" spans="1:8" ht="17.25" thickBot="1">
      <c r="A7" s="3" t="s">
        <v>5</v>
      </c>
      <c r="B7" s="4">
        <v>112</v>
      </c>
      <c r="C7" s="8" t="s">
        <v>54</v>
      </c>
      <c r="D7" s="9"/>
      <c r="E7" s="9"/>
      <c r="F7" s="7">
        <f aca="true" t="shared" si="0" ref="F7:G9">F8</f>
        <v>568736.4400000001</v>
      </c>
      <c r="G7" s="7">
        <f t="shared" si="0"/>
        <v>559589.37</v>
      </c>
      <c r="H7" s="61">
        <f aca="true" t="shared" si="1" ref="H7:H70">G7/F7</f>
        <v>0.983916856110011</v>
      </c>
    </row>
    <row r="8" spans="1:9" ht="49.5">
      <c r="A8" s="10" t="s">
        <v>6</v>
      </c>
      <c r="B8" s="11">
        <v>112</v>
      </c>
      <c r="C8" s="12" t="s">
        <v>51</v>
      </c>
      <c r="D8" s="12"/>
      <c r="E8" s="12"/>
      <c r="F8" s="13">
        <f t="shared" si="0"/>
        <v>568736.4400000001</v>
      </c>
      <c r="G8" s="13">
        <f t="shared" si="0"/>
        <v>559589.37</v>
      </c>
      <c r="H8" s="62">
        <f t="shared" si="1"/>
        <v>0.983916856110011</v>
      </c>
      <c r="I8" s="49">
        <f>F8-G8</f>
        <v>9147.070000000065</v>
      </c>
    </row>
    <row r="9" spans="1:9" ht="16.5">
      <c r="A9" s="14" t="s">
        <v>7</v>
      </c>
      <c r="B9" s="15">
        <v>112</v>
      </c>
      <c r="C9" s="16" t="s">
        <v>51</v>
      </c>
      <c r="D9" s="16">
        <v>7000000</v>
      </c>
      <c r="E9" s="16"/>
      <c r="F9" s="17">
        <f t="shared" si="0"/>
        <v>568736.4400000001</v>
      </c>
      <c r="G9" s="17">
        <f t="shared" si="0"/>
        <v>559589.37</v>
      </c>
      <c r="H9" s="63">
        <f t="shared" si="1"/>
        <v>0.983916856110011</v>
      </c>
      <c r="I9" s="49">
        <f aca="true" t="shared" si="2" ref="I9:I72">F9-G9</f>
        <v>9147.070000000065</v>
      </c>
    </row>
    <row r="10" spans="1:9" ht="33">
      <c r="A10" s="14" t="s">
        <v>8</v>
      </c>
      <c r="B10" s="15">
        <v>112</v>
      </c>
      <c r="C10" s="16" t="s">
        <v>51</v>
      </c>
      <c r="D10" s="16">
        <v>7001005</v>
      </c>
      <c r="E10" s="16"/>
      <c r="F10" s="17">
        <f>F11+F14+F17</f>
        <v>568736.4400000001</v>
      </c>
      <c r="G10" s="17">
        <f>G11+G14+G17</f>
        <v>559589.37</v>
      </c>
      <c r="H10" s="63">
        <f t="shared" si="1"/>
        <v>0.983916856110011</v>
      </c>
      <c r="I10" s="49">
        <f t="shared" si="2"/>
        <v>9147.070000000065</v>
      </c>
    </row>
    <row r="11" spans="1:9" ht="66">
      <c r="A11" s="14" t="s">
        <v>9</v>
      </c>
      <c r="B11" s="15">
        <v>112</v>
      </c>
      <c r="C11" s="16" t="s">
        <v>51</v>
      </c>
      <c r="D11" s="16">
        <v>7001005</v>
      </c>
      <c r="E11" s="16">
        <v>100</v>
      </c>
      <c r="F11" s="17">
        <f>F12</f>
        <v>280122.81</v>
      </c>
      <c r="G11" s="17">
        <f>G12</f>
        <v>280122.81</v>
      </c>
      <c r="H11" s="63">
        <f t="shared" si="1"/>
        <v>1</v>
      </c>
      <c r="I11" s="49">
        <f t="shared" si="2"/>
        <v>0</v>
      </c>
    </row>
    <row r="12" spans="1:9" ht="16.5">
      <c r="A12" s="14" t="s">
        <v>10</v>
      </c>
      <c r="B12" s="15">
        <v>112</v>
      </c>
      <c r="C12" s="16" t="s">
        <v>51</v>
      </c>
      <c r="D12" s="16">
        <v>7001005</v>
      </c>
      <c r="E12" s="16">
        <v>120</v>
      </c>
      <c r="F12" s="17">
        <f>F13</f>
        <v>280122.81</v>
      </c>
      <c r="G12" s="17">
        <f>G13</f>
        <v>280122.81</v>
      </c>
      <c r="H12" s="63">
        <f t="shared" si="1"/>
        <v>1</v>
      </c>
      <c r="I12" s="49">
        <f t="shared" si="2"/>
        <v>0</v>
      </c>
    </row>
    <row r="13" spans="1:9" ht="66">
      <c r="A13" s="18" t="s">
        <v>90</v>
      </c>
      <c r="B13" s="15">
        <v>112</v>
      </c>
      <c r="C13" s="16" t="s">
        <v>51</v>
      </c>
      <c r="D13" s="16">
        <v>7001005</v>
      </c>
      <c r="E13" s="16" t="s">
        <v>91</v>
      </c>
      <c r="F13" s="17">
        <f>353920-77420+3600+22.81</f>
        <v>280122.81</v>
      </c>
      <c r="G13" s="17">
        <f>F13</f>
        <v>280122.81</v>
      </c>
      <c r="H13" s="63">
        <f t="shared" si="1"/>
        <v>1</v>
      </c>
      <c r="I13" s="49">
        <f t="shared" si="2"/>
        <v>0</v>
      </c>
    </row>
    <row r="14" spans="1:9" ht="33">
      <c r="A14" s="14" t="s">
        <v>11</v>
      </c>
      <c r="B14" s="15">
        <v>112</v>
      </c>
      <c r="C14" s="16" t="s">
        <v>51</v>
      </c>
      <c r="D14" s="16">
        <v>7001005</v>
      </c>
      <c r="E14" s="16">
        <v>200</v>
      </c>
      <c r="F14" s="17">
        <f>F15</f>
        <v>287869.71</v>
      </c>
      <c r="G14" s="17">
        <f>G15</f>
        <v>278722.64</v>
      </c>
      <c r="H14" s="63">
        <f t="shared" si="1"/>
        <v>0.9682249653845136</v>
      </c>
      <c r="I14" s="49">
        <f t="shared" si="2"/>
        <v>9147.070000000007</v>
      </c>
    </row>
    <row r="15" spans="1:9" ht="33">
      <c r="A15" s="14" t="s">
        <v>12</v>
      </c>
      <c r="B15" s="15">
        <v>112</v>
      </c>
      <c r="C15" s="16" t="s">
        <v>51</v>
      </c>
      <c r="D15" s="16">
        <v>7001005</v>
      </c>
      <c r="E15" s="16">
        <v>240</v>
      </c>
      <c r="F15" s="17">
        <f>F16</f>
        <v>287869.71</v>
      </c>
      <c r="G15" s="17">
        <f>G16</f>
        <v>278722.64</v>
      </c>
      <c r="H15" s="63">
        <f t="shared" si="1"/>
        <v>0.9682249653845136</v>
      </c>
      <c r="I15" s="49">
        <f t="shared" si="2"/>
        <v>9147.070000000007</v>
      </c>
    </row>
    <row r="16" spans="1:9" ht="33">
      <c r="A16" s="18" t="s">
        <v>94</v>
      </c>
      <c r="B16" s="15">
        <v>112</v>
      </c>
      <c r="C16" s="16" t="s">
        <v>51</v>
      </c>
      <c r="D16" s="16">
        <v>7001005</v>
      </c>
      <c r="E16" s="16" t="s">
        <v>93</v>
      </c>
      <c r="F16" s="17">
        <f>152030+77420+100000-3600-643.92-22.81-30000-7313.56</f>
        <v>287869.71</v>
      </c>
      <c r="G16" s="17">
        <f>F16-9147.07</f>
        <v>278722.64</v>
      </c>
      <c r="H16" s="63">
        <f t="shared" si="1"/>
        <v>0.9682249653845136</v>
      </c>
      <c r="I16" s="49">
        <f t="shared" si="2"/>
        <v>9147.070000000007</v>
      </c>
    </row>
    <row r="17" spans="1:9" ht="16.5">
      <c r="A17" s="14" t="s">
        <v>13</v>
      </c>
      <c r="B17" s="15">
        <v>112</v>
      </c>
      <c r="C17" s="16" t="s">
        <v>51</v>
      </c>
      <c r="D17" s="16">
        <v>7001005</v>
      </c>
      <c r="E17" s="16">
        <v>800</v>
      </c>
      <c r="F17" s="17">
        <f>F18</f>
        <v>743.92</v>
      </c>
      <c r="G17" s="17">
        <f>G18</f>
        <v>743.92</v>
      </c>
      <c r="H17" s="63">
        <f t="shared" si="1"/>
        <v>1</v>
      </c>
      <c r="I17" s="49">
        <f t="shared" si="2"/>
        <v>0</v>
      </c>
    </row>
    <row r="18" spans="1:9" ht="17.25" thickBot="1">
      <c r="A18" s="14" t="s">
        <v>14</v>
      </c>
      <c r="B18" s="15">
        <v>112</v>
      </c>
      <c r="C18" s="16" t="s">
        <v>51</v>
      </c>
      <c r="D18" s="16">
        <v>7001005</v>
      </c>
      <c r="E18" s="16">
        <v>852</v>
      </c>
      <c r="F18" s="17">
        <f>100+643.92</f>
        <v>743.92</v>
      </c>
      <c r="G18" s="17">
        <f>100+643.92</f>
        <v>743.92</v>
      </c>
      <c r="H18" s="63">
        <f t="shared" si="1"/>
        <v>1</v>
      </c>
      <c r="I18" s="49">
        <f t="shared" si="2"/>
        <v>0</v>
      </c>
    </row>
    <row r="19" spans="1:9" ht="17.25" thickBot="1">
      <c r="A19" s="3" t="s">
        <v>46</v>
      </c>
      <c r="B19" s="4">
        <v>112</v>
      </c>
      <c r="C19" s="8">
        <v>1000</v>
      </c>
      <c r="D19" s="8"/>
      <c r="E19" s="8"/>
      <c r="F19" s="7">
        <f aca="true" t="shared" si="3" ref="F19:G23">F20</f>
        <v>94292.76</v>
      </c>
      <c r="G19" s="7">
        <f t="shared" si="3"/>
        <v>94292.76</v>
      </c>
      <c r="H19" s="61">
        <f t="shared" si="1"/>
        <v>1</v>
      </c>
      <c r="I19" s="49">
        <f t="shared" si="2"/>
        <v>0</v>
      </c>
    </row>
    <row r="20" spans="1:9" ht="16.5">
      <c r="A20" s="10" t="s">
        <v>47</v>
      </c>
      <c r="B20" s="11">
        <v>112</v>
      </c>
      <c r="C20" s="12">
        <v>1001</v>
      </c>
      <c r="D20" s="12">
        <v>7000000</v>
      </c>
      <c r="E20" s="12"/>
      <c r="F20" s="13">
        <f t="shared" si="3"/>
        <v>94292.76</v>
      </c>
      <c r="G20" s="13">
        <f t="shared" si="3"/>
        <v>94292.76</v>
      </c>
      <c r="H20" s="62">
        <f t="shared" si="1"/>
        <v>1</v>
      </c>
      <c r="I20" s="49">
        <f t="shared" si="2"/>
        <v>0</v>
      </c>
    </row>
    <row r="21" spans="1:9" ht="16.5">
      <c r="A21" s="14" t="s">
        <v>48</v>
      </c>
      <c r="B21" s="15">
        <v>112</v>
      </c>
      <c r="C21" s="16">
        <v>1001</v>
      </c>
      <c r="D21" s="16">
        <v>7001651</v>
      </c>
      <c r="E21" s="16"/>
      <c r="F21" s="17">
        <f t="shared" si="3"/>
        <v>94292.76</v>
      </c>
      <c r="G21" s="17">
        <f t="shared" si="3"/>
        <v>94292.76</v>
      </c>
      <c r="H21" s="63">
        <f t="shared" si="1"/>
        <v>1</v>
      </c>
      <c r="I21" s="49">
        <f t="shared" si="2"/>
        <v>0</v>
      </c>
    </row>
    <row r="22" spans="1:9" ht="16.5">
      <c r="A22" s="14" t="s">
        <v>49</v>
      </c>
      <c r="B22" s="15">
        <v>112</v>
      </c>
      <c r="C22" s="16">
        <v>1001</v>
      </c>
      <c r="D22" s="16">
        <v>7001651</v>
      </c>
      <c r="E22" s="16">
        <v>300</v>
      </c>
      <c r="F22" s="17">
        <f t="shared" si="3"/>
        <v>94292.76</v>
      </c>
      <c r="G22" s="17">
        <f t="shared" si="3"/>
        <v>94292.76</v>
      </c>
      <c r="H22" s="63">
        <f t="shared" si="1"/>
        <v>1</v>
      </c>
      <c r="I22" s="49">
        <f t="shared" si="2"/>
        <v>0</v>
      </c>
    </row>
    <row r="23" spans="1:9" ht="49.5">
      <c r="A23" s="18" t="s">
        <v>88</v>
      </c>
      <c r="B23" s="15">
        <v>112</v>
      </c>
      <c r="C23" s="16">
        <v>1001</v>
      </c>
      <c r="D23" s="16">
        <v>7001651</v>
      </c>
      <c r="E23" s="16" t="s">
        <v>86</v>
      </c>
      <c r="F23" s="17">
        <f t="shared" si="3"/>
        <v>94292.76</v>
      </c>
      <c r="G23" s="17">
        <f t="shared" si="3"/>
        <v>94292.76</v>
      </c>
      <c r="H23" s="63">
        <f t="shared" si="1"/>
        <v>1</v>
      </c>
      <c r="I23" s="49">
        <f t="shared" si="2"/>
        <v>0</v>
      </c>
    </row>
    <row r="24" spans="1:9" ht="50.25" thickBot="1">
      <c r="A24" s="18" t="s">
        <v>89</v>
      </c>
      <c r="B24" s="15">
        <v>112</v>
      </c>
      <c r="C24" s="16">
        <v>1001</v>
      </c>
      <c r="D24" s="16">
        <v>7001651</v>
      </c>
      <c r="E24" s="16" t="s">
        <v>87</v>
      </c>
      <c r="F24" s="17">
        <f>100997-6704.24</f>
        <v>94292.76</v>
      </c>
      <c r="G24" s="17">
        <f>100997-6704.24</f>
        <v>94292.76</v>
      </c>
      <c r="H24" s="63">
        <f t="shared" si="1"/>
        <v>1</v>
      </c>
      <c r="I24" s="49">
        <f t="shared" si="2"/>
        <v>0</v>
      </c>
    </row>
    <row r="25" spans="1:9" ht="17.25" thickBot="1">
      <c r="A25" s="3" t="s">
        <v>78</v>
      </c>
      <c r="B25" s="4">
        <v>130</v>
      </c>
      <c r="C25" s="5"/>
      <c r="D25" s="5"/>
      <c r="E25" s="5"/>
      <c r="F25" s="7">
        <f>F26+F53+F90+F188</f>
        <v>72699678.58</v>
      </c>
      <c r="G25" s="7">
        <f>G26+G53+G90+G188</f>
        <v>71503646.58</v>
      </c>
      <c r="H25" s="61">
        <f t="shared" si="1"/>
        <v>0.9835483179105962</v>
      </c>
      <c r="I25" s="49">
        <f t="shared" si="2"/>
        <v>1196032</v>
      </c>
    </row>
    <row r="26" spans="1:9" ht="17.25" thickBot="1">
      <c r="A26" s="3" t="s">
        <v>5</v>
      </c>
      <c r="B26" s="4">
        <v>130</v>
      </c>
      <c r="C26" s="8" t="s">
        <v>54</v>
      </c>
      <c r="D26" s="9"/>
      <c r="E26" s="9"/>
      <c r="F26" s="7">
        <f>F27+F36+F31</f>
        <v>142320.6</v>
      </c>
      <c r="G26" s="7">
        <f>G27+G36+G31</f>
        <v>142320.6</v>
      </c>
      <c r="H26" s="61">
        <f t="shared" si="1"/>
        <v>1</v>
      </c>
      <c r="I26" s="49">
        <f t="shared" si="2"/>
        <v>0</v>
      </c>
    </row>
    <row r="27" spans="1:9" ht="49.5">
      <c r="A27" s="19" t="s">
        <v>15</v>
      </c>
      <c r="B27" s="20">
        <v>130</v>
      </c>
      <c r="C27" s="21" t="s">
        <v>52</v>
      </c>
      <c r="D27" s="21"/>
      <c r="E27" s="21"/>
      <c r="F27" s="22">
        <f aca="true" t="shared" si="4" ref="F27:G29">F28</f>
        <v>39006.6</v>
      </c>
      <c r="G27" s="22">
        <f t="shared" si="4"/>
        <v>39006.6</v>
      </c>
      <c r="H27" s="64">
        <f t="shared" si="1"/>
        <v>1</v>
      </c>
      <c r="I27" s="49">
        <f t="shared" si="2"/>
        <v>0</v>
      </c>
    </row>
    <row r="28" spans="1:9" ht="16.5">
      <c r="A28" s="14" t="s">
        <v>16</v>
      </c>
      <c r="B28" s="15">
        <v>130</v>
      </c>
      <c r="C28" s="16" t="s">
        <v>52</v>
      </c>
      <c r="D28" s="16">
        <v>7001017</v>
      </c>
      <c r="E28" s="16"/>
      <c r="F28" s="17">
        <f t="shared" si="4"/>
        <v>39006.6</v>
      </c>
      <c r="G28" s="17">
        <f t="shared" si="4"/>
        <v>39006.6</v>
      </c>
      <c r="H28" s="63">
        <f t="shared" si="1"/>
        <v>1</v>
      </c>
      <c r="I28" s="49">
        <f t="shared" si="2"/>
        <v>0</v>
      </c>
    </row>
    <row r="29" spans="1:9" ht="16.5">
      <c r="A29" s="14" t="s">
        <v>17</v>
      </c>
      <c r="B29" s="15">
        <v>130</v>
      </c>
      <c r="C29" s="16" t="s">
        <v>52</v>
      </c>
      <c r="D29" s="16">
        <v>7001017</v>
      </c>
      <c r="E29" s="16">
        <v>500</v>
      </c>
      <c r="F29" s="17">
        <f t="shared" si="4"/>
        <v>39006.6</v>
      </c>
      <c r="G29" s="17">
        <f t="shared" si="4"/>
        <v>39006.6</v>
      </c>
      <c r="H29" s="63">
        <f t="shared" si="1"/>
        <v>1</v>
      </c>
      <c r="I29" s="49">
        <f t="shared" si="2"/>
        <v>0</v>
      </c>
    </row>
    <row r="30" spans="1:9" ht="16.5">
      <c r="A30" s="14" t="s">
        <v>18</v>
      </c>
      <c r="B30" s="15">
        <v>130</v>
      </c>
      <c r="C30" s="16" t="s">
        <v>52</v>
      </c>
      <c r="D30" s="16">
        <v>7001017</v>
      </c>
      <c r="E30" s="16">
        <v>540</v>
      </c>
      <c r="F30" s="17">
        <v>39006.6</v>
      </c>
      <c r="G30" s="17">
        <v>39006.6</v>
      </c>
      <c r="H30" s="63">
        <f t="shared" si="1"/>
        <v>1</v>
      </c>
      <c r="I30" s="49">
        <f t="shared" si="2"/>
        <v>0</v>
      </c>
    </row>
    <row r="31" spans="1:9" ht="16.5" hidden="1">
      <c r="A31" s="19" t="s">
        <v>19</v>
      </c>
      <c r="B31" s="20">
        <v>130</v>
      </c>
      <c r="C31" s="21" t="s">
        <v>53</v>
      </c>
      <c r="D31" s="21"/>
      <c r="E31" s="21"/>
      <c r="F31" s="22">
        <f aca="true" t="shared" si="5" ref="F31:G34">F32</f>
        <v>0</v>
      </c>
      <c r="G31" s="22">
        <f t="shared" si="5"/>
        <v>0</v>
      </c>
      <c r="H31" s="64" t="e">
        <f t="shared" si="1"/>
        <v>#DIV/0!</v>
      </c>
      <c r="I31" s="49">
        <f t="shared" si="2"/>
        <v>0</v>
      </c>
    </row>
    <row r="32" spans="1:9" ht="16.5" hidden="1">
      <c r="A32" s="14" t="s">
        <v>7</v>
      </c>
      <c r="B32" s="15">
        <v>130</v>
      </c>
      <c r="C32" s="16" t="s">
        <v>53</v>
      </c>
      <c r="D32" s="16">
        <v>7000000</v>
      </c>
      <c r="E32" s="16"/>
      <c r="F32" s="17">
        <f t="shared" si="5"/>
        <v>0</v>
      </c>
      <c r="G32" s="17">
        <f t="shared" si="5"/>
        <v>0</v>
      </c>
      <c r="H32" s="63" t="e">
        <f t="shared" si="1"/>
        <v>#DIV/0!</v>
      </c>
      <c r="I32" s="49">
        <f t="shared" si="2"/>
        <v>0</v>
      </c>
    </row>
    <row r="33" spans="1:9" ht="16.5" hidden="1">
      <c r="A33" s="14" t="s">
        <v>20</v>
      </c>
      <c r="B33" s="15">
        <v>130</v>
      </c>
      <c r="C33" s="16" t="s">
        <v>53</v>
      </c>
      <c r="D33" s="16">
        <v>7000012</v>
      </c>
      <c r="E33" s="16"/>
      <c r="F33" s="17">
        <f t="shared" si="5"/>
        <v>0</v>
      </c>
      <c r="G33" s="17">
        <f t="shared" si="5"/>
        <v>0</v>
      </c>
      <c r="H33" s="63" t="e">
        <f t="shared" si="1"/>
        <v>#DIV/0!</v>
      </c>
      <c r="I33" s="49">
        <f t="shared" si="2"/>
        <v>0</v>
      </c>
    </row>
    <row r="34" spans="1:9" ht="16.5" hidden="1">
      <c r="A34" s="14" t="s">
        <v>13</v>
      </c>
      <c r="B34" s="15">
        <v>130</v>
      </c>
      <c r="C34" s="16" t="s">
        <v>53</v>
      </c>
      <c r="D34" s="16">
        <v>7000012</v>
      </c>
      <c r="E34" s="16">
        <v>800</v>
      </c>
      <c r="F34" s="17">
        <f t="shared" si="5"/>
        <v>0</v>
      </c>
      <c r="G34" s="17">
        <f t="shared" si="5"/>
        <v>0</v>
      </c>
      <c r="H34" s="63" t="e">
        <f t="shared" si="1"/>
        <v>#DIV/0!</v>
      </c>
      <c r="I34" s="49">
        <f t="shared" si="2"/>
        <v>0</v>
      </c>
    </row>
    <row r="35" spans="1:9" ht="16.5" hidden="1">
      <c r="A35" s="14" t="s">
        <v>21</v>
      </c>
      <c r="B35" s="15">
        <v>130</v>
      </c>
      <c r="C35" s="16" t="s">
        <v>53</v>
      </c>
      <c r="D35" s="16">
        <v>7000012</v>
      </c>
      <c r="E35" s="16">
        <v>870</v>
      </c>
      <c r="F35" s="17"/>
      <c r="G35" s="17"/>
      <c r="H35" s="63" t="e">
        <f t="shared" si="1"/>
        <v>#DIV/0!</v>
      </c>
      <c r="I35" s="49">
        <f t="shared" si="2"/>
        <v>0</v>
      </c>
    </row>
    <row r="36" spans="1:9" ht="16.5">
      <c r="A36" s="19" t="s">
        <v>22</v>
      </c>
      <c r="B36" s="20">
        <v>130</v>
      </c>
      <c r="C36" s="21" t="s">
        <v>55</v>
      </c>
      <c r="D36" s="21"/>
      <c r="E36" s="21"/>
      <c r="F36" s="22">
        <f>F41+F45+F37+F49</f>
        <v>103314</v>
      </c>
      <c r="G36" s="22">
        <f>G41+G45+G37+G49</f>
        <v>103314</v>
      </c>
      <c r="H36" s="64">
        <f t="shared" si="1"/>
        <v>1</v>
      </c>
      <c r="I36" s="49">
        <f t="shared" si="2"/>
        <v>0</v>
      </c>
    </row>
    <row r="37" spans="1:9" ht="33">
      <c r="A37" s="14" t="s">
        <v>99</v>
      </c>
      <c r="B37" s="15">
        <v>130</v>
      </c>
      <c r="C37" s="16" t="s">
        <v>55</v>
      </c>
      <c r="D37" s="16" t="s">
        <v>98</v>
      </c>
      <c r="E37" s="16"/>
      <c r="F37" s="17">
        <f>F39</f>
        <v>64619</v>
      </c>
      <c r="G37" s="17">
        <f>G39</f>
        <v>64619</v>
      </c>
      <c r="H37" s="63">
        <f t="shared" si="1"/>
        <v>1</v>
      </c>
      <c r="I37" s="49">
        <f t="shared" si="2"/>
        <v>0</v>
      </c>
    </row>
    <row r="38" spans="1:9" ht="33">
      <c r="A38" s="14" t="s">
        <v>11</v>
      </c>
      <c r="B38" s="15">
        <v>130</v>
      </c>
      <c r="C38" s="16" t="s">
        <v>55</v>
      </c>
      <c r="D38" s="16" t="s">
        <v>98</v>
      </c>
      <c r="E38" s="16" t="s">
        <v>66</v>
      </c>
      <c r="F38" s="17">
        <f>F39</f>
        <v>64619</v>
      </c>
      <c r="G38" s="17">
        <f>G39</f>
        <v>64619</v>
      </c>
      <c r="H38" s="63">
        <f t="shared" si="1"/>
        <v>1</v>
      </c>
      <c r="I38" s="49">
        <f t="shared" si="2"/>
        <v>0</v>
      </c>
    </row>
    <row r="39" spans="1:9" ht="33">
      <c r="A39" s="14" t="s">
        <v>12</v>
      </c>
      <c r="B39" s="15">
        <v>130</v>
      </c>
      <c r="C39" s="16" t="s">
        <v>55</v>
      </c>
      <c r="D39" s="16" t="s">
        <v>98</v>
      </c>
      <c r="E39" s="16">
        <v>240</v>
      </c>
      <c r="F39" s="17">
        <f>F40</f>
        <v>64619</v>
      </c>
      <c r="G39" s="17">
        <f>G40</f>
        <v>64619</v>
      </c>
      <c r="H39" s="63">
        <f t="shared" si="1"/>
        <v>1</v>
      </c>
      <c r="I39" s="49">
        <f t="shared" si="2"/>
        <v>0</v>
      </c>
    </row>
    <row r="40" spans="1:9" ht="49.5">
      <c r="A40" s="18" t="s">
        <v>92</v>
      </c>
      <c r="B40" s="15">
        <v>130</v>
      </c>
      <c r="C40" s="16" t="s">
        <v>55</v>
      </c>
      <c r="D40" s="16" t="s">
        <v>98</v>
      </c>
      <c r="E40" s="16" t="s">
        <v>93</v>
      </c>
      <c r="F40" s="17">
        <f>22000+150000+37249+10000-78000+46200-48000-74830</f>
        <v>64619</v>
      </c>
      <c r="G40" s="17">
        <f>22000+150000+37249+10000-78000+46200-48000-74830</f>
        <v>64619</v>
      </c>
      <c r="H40" s="63">
        <f t="shared" si="1"/>
        <v>1</v>
      </c>
      <c r="I40" s="49">
        <f t="shared" si="2"/>
        <v>0</v>
      </c>
    </row>
    <row r="41" spans="1:9" ht="33">
      <c r="A41" s="14" t="s">
        <v>75</v>
      </c>
      <c r="B41" s="15">
        <v>130</v>
      </c>
      <c r="C41" s="16" t="s">
        <v>55</v>
      </c>
      <c r="D41" s="16" t="s">
        <v>85</v>
      </c>
      <c r="E41" s="16"/>
      <c r="F41" s="17">
        <f>F43</f>
        <v>13215</v>
      </c>
      <c r="G41" s="17">
        <f>G43</f>
        <v>13215</v>
      </c>
      <c r="H41" s="63">
        <f t="shared" si="1"/>
        <v>1</v>
      </c>
      <c r="I41" s="49">
        <f t="shared" si="2"/>
        <v>0</v>
      </c>
    </row>
    <row r="42" spans="1:9" ht="33">
      <c r="A42" s="14" t="s">
        <v>11</v>
      </c>
      <c r="B42" s="15">
        <v>130</v>
      </c>
      <c r="C42" s="16" t="s">
        <v>55</v>
      </c>
      <c r="D42" s="16" t="s">
        <v>85</v>
      </c>
      <c r="E42" s="16" t="s">
        <v>66</v>
      </c>
      <c r="F42" s="17">
        <f>F43</f>
        <v>13215</v>
      </c>
      <c r="G42" s="17">
        <f>G43</f>
        <v>13215</v>
      </c>
      <c r="H42" s="63">
        <f t="shared" si="1"/>
        <v>1</v>
      </c>
      <c r="I42" s="49">
        <f t="shared" si="2"/>
        <v>0</v>
      </c>
    </row>
    <row r="43" spans="1:9" ht="33">
      <c r="A43" s="14" t="s">
        <v>12</v>
      </c>
      <c r="B43" s="15">
        <v>130</v>
      </c>
      <c r="C43" s="16" t="s">
        <v>55</v>
      </c>
      <c r="D43" s="16" t="s">
        <v>85</v>
      </c>
      <c r="E43" s="16">
        <v>240</v>
      </c>
      <c r="F43" s="17">
        <f>F44</f>
        <v>13215</v>
      </c>
      <c r="G43" s="17">
        <f>G44</f>
        <v>13215</v>
      </c>
      <c r="H43" s="63">
        <f t="shared" si="1"/>
        <v>1</v>
      </c>
      <c r="I43" s="49">
        <f t="shared" si="2"/>
        <v>0</v>
      </c>
    </row>
    <row r="44" spans="1:9" ht="49.5">
      <c r="A44" s="18" t="s">
        <v>92</v>
      </c>
      <c r="B44" s="15">
        <v>130</v>
      </c>
      <c r="C44" s="16" t="s">
        <v>55</v>
      </c>
      <c r="D44" s="16" t="s">
        <v>85</v>
      </c>
      <c r="E44" s="16" t="s">
        <v>93</v>
      </c>
      <c r="F44" s="17">
        <f>10215+21000-18000</f>
        <v>13215</v>
      </c>
      <c r="G44" s="17">
        <f>10215+21000-18000</f>
        <v>13215</v>
      </c>
      <c r="H44" s="63">
        <f t="shared" si="1"/>
        <v>1</v>
      </c>
      <c r="I44" s="49">
        <f t="shared" si="2"/>
        <v>0</v>
      </c>
    </row>
    <row r="45" spans="1:9" ht="49.5">
      <c r="A45" s="14" t="s">
        <v>23</v>
      </c>
      <c r="B45" s="15">
        <v>130</v>
      </c>
      <c r="C45" s="16" t="s">
        <v>55</v>
      </c>
      <c r="D45" s="16">
        <v>7001202</v>
      </c>
      <c r="E45" s="16"/>
      <c r="F45" s="17">
        <f aca="true" t="shared" si="6" ref="F45:G47">F46</f>
        <v>200</v>
      </c>
      <c r="G45" s="17">
        <f t="shared" si="6"/>
        <v>200</v>
      </c>
      <c r="H45" s="63">
        <f t="shared" si="1"/>
        <v>1</v>
      </c>
      <c r="I45" s="49">
        <f t="shared" si="2"/>
        <v>0</v>
      </c>
    </row>
    <row r="46" spans="1:9" ht="33">
      <c r="A46" s="14" t="s">
        <v>11</v>
      </c>
      <c r="B46" s="15">
        <v>130</v>
      </c>
      <c r="C46" s="16" t="s">
        <v>55</v>
      </c>
      <c r="D46" s="16">
        <v>7001202</v>
      </c>
      <c r="E46" s="16" t="s">
        <v>66</v>
      </c>
      <c r="F46" s="17">
        <f t="shared" si="6"/>
        <v>200</v>
      </c>
      <c r="G46" s="17">
        <f t="shared" si="6"/>
        <v>200</v>
      </c>
      <c r="H46" s="63">
        <f t="shared" si="1"/>
        <v>1</v>
      </c>
      <c r="I46" s="49">
        <f t="shared" si="2"/>
        <v>0</v>
      </c>
    </row>
    <row r="47" spans="1:9" ht="33">
      <c r="A47" s="23" t="s">
        <v>12</v>
      </c>
      <c r="B47" s="15">
        <v>130</v>
      </c>
      <c r="C47" s="24" t="s">
        <v>55</v>
      </c>
      <c r="D47" s="24">
        <v>7001202</v>
      </c>
      <c r="E47" s="24" t="s">
        <v>67</v>
      </c>
      <c r="F47" s="25">
        <f t="shared" si="6"/>
        <v>200</v>
      </c>
      <c r="G47" s="25">
        <f t="shared" si="6"/>
        <v>200</v>
      </c>
      <c r="H47" s="71">
        <f t="shared" si="1"/>
        <v>1</v>
      </c>
      <c r="I47" s="49">
        <f t="shared" si="2"/>
        <v>0</v>
      </c>
    </row>
    <row r="48" spans="1:9" ht="33">
      <c r="A48" s="26" t="s">
        <v>94</v>
      </c>
      <c r="B48" s="27">
        <v>130</v>
      </c>
      <c r="C48" s="24" t="s">
        <v>55</v>
      </c>
      <c r="D48" s="24">
        <v>7001202</v>
      </c>
      <c r="E48" s="24" t="s">
        <v>93</v>
      </c>
      <c r="F48" s="25">
        <v>200</v>
      </c>
      <c r="G48" s="25">
        <v>200</v>
      </c>
      <c r="H48" s="71">
        <f t="shared" si="1"/>
        <v>1</v>
      </c>
      <c r="I48" s="49">
        <f t="shared" si="2"/>
        <v>0</v>
      </c>
    </row>
    <row r="49" spans="1:9" ht="33">
      <c r="A49" s="14" t="s">
        <v>64</v>
      </c>
      <c r="B49" s="15">
        <v>130</v>
      </c>
      <c r="C49" s="16" t="s">
        <v>55</v>
      </c>
      <c r="D49" s="16" t="s">
        <v>63</v>
      </c>
      <c r="E49" s="16"/>
      <c r="F49" s="28">
        <f aca="true" t="shared" si="7" ref="F49:G51">F50</f>
        <v>25280</v>
      </c>
      <c r="G49" s="28">
        <f t="shared" si="7"/>
        <v>25280</v>
      </c>
      <c r="H49" s="67">
        <f t="shared" si="1"/>
        <v>1</v>
      </c>
      <c r="I49" s="49">
        <f t="shared" si="2"/>
        <v>0</v>
      </c>
    </row>
    <row r="50" spans="1:9" ht="33">
      <c r="A50" s="14" t="s">
        <v>11</v>
      </c>
      <c r="B50" s="15">
        <v>130</v>
      </c>
      <c r="C50" s="16" t="s">
        <v>55</v>
      </c>
      <c r="D50" s="16" t="s">
        <v>63</v>
      </c>
      <c r="E50" s="16" t="s">
        <v>66</v>
      </c>
      <c r="F50" s="28">
        <f t="shared" si="7"/>
        <v>25280</v>
      </c>
      <c r="G50" s="28">
        <f t="shared" si="7"/>
        <v>25280</v>
      </c>
      <c r="H50" s="67">
        <f t="shared" si="1"/>
        <v>1</v>
      </c>
      <c r="I50" s="49">
        <f t="shared" si="2"/>
        <v>0</v>
      </c>
    </row>
    <row r="51" spans="1:9" ht="33">
      <c r="A51" s="23" t="s">
        <v>12</v>
      </c>
      <c r="B51" s="27">
        <v>130</v>
      </c>
      <c r="C51" s="24" t="s">
        <v>55</v>
      </c>
      <c r="D51" s="24" t="s">
        <v>63</v>
      </c>
      <c r="E51" s="24" t="s">
        <v>67</v>
      </c>
      <c r="F51" s="29">
        <f t="shared" si="7"/>
        <v>25280</v>
      </c>
      <c r="G51" s="29">
        <f t="shared" si="7"/>
        <v>25280</v>
      </c>
      <c r="H51" s="68">
        <f t="shared" si="1"/>
        <v>1</v>
      </c>
      <c r="I51" s="49">
        <f t="shared" si="2"/>
        <v>0</v>
      </c>
    </row>
    <row r="52" spans="1:9" ht="33.75" thickBot="1">
      <c r="A52" s="18" t="s">
        <v>94</v>
      </c>
      <c r="B52" s="30">
        <v>130</v>
      </c>
      <c r="C52" s="24" t="s">
        <v>55</v>
      </c>
      <c r="D52" s="24" t="s">
        <v>63</v>
      </c>
      <c r="E52" s="24" t="s">
        <v>93</v>
      </c>
      <c r="F52" s="29">
        <v>25280</v>
      </c>
      <c r="G52" s="29">
        <v>25280</v>
      </c>
      <c r="H52" s="68">
        <f t="shared" si="1"/>
        <v>1</v>
      </c>
      <c r="I52" s="49">
        <f t="shared" si="2"/>
        <v>0</v>
      </c>
    </row>
    <row r="53" spans="1:9" ht="16.5" customHeight="1" thickBot="1">
      <c r="A53" s="3" t="s">
        <v>24</v>
      </c>
      <c r="B53" s="4">
        <v>130</v>
      </c>
      <c r="C53" s="8" t="s">
        <v>56</v>
      </c>
      <c r="D53" s="8"/>
      <c r="E53" s="8"/>
      <c r="F53" s="7">
        <f>F54+F59</f>
        <v>47219283.76</v>
      </c>
      <c r="G53" s="7">
        <f>G54+G59</f>
        <v>46039831.76</v>
      </c>
      <c r="H53" s="61">
        <f t="shared" si="1"/>
        <v>0.975021815112767</v>
      </c>
      <c r="I53" s="49">
        <f t="shared" si="2"/>
        <v>1179452</v>
      </c>
    </row>
    <row r="54" spans="1:9" ht="16.5" hidden="1">
      <c r="A54" s="31" t="s">
        <v>25</v>
      </c>
      <c r="B54" s="11">
        <v>130</v>
      </c>
      <c r="C54" s="12" t="s">
        <v>57</v>
      </c>
      <c r="D54" s="12"/>
      <c r="E54" s="12"/>
      <c r="F54" s="13">
        <f aca="true" t="shared" si="8" ref="F54:G57">F55</f>
        <v>0</v>
      </c>
      <c r="G54" s="13">
        <f t="shared" si="8"/>
        <v>0</v>
      </c>
      <c r="H54" s="62" t="e">
        <f t="shared" si="1"/>
        <v>#DIV/0!</v>
      </c>
      <c r="I54" s="49">
        <f t="shared" si="2"/>
        <v>0</v>
      </c>
    </row>
    <row r="55" spans="1:9" ht="16.5" hidden="1">
      <c r="A55" s="14" t="s">
        <v>7</v>
      </c>
      <c r="B55" s="15">
        <v>130</v>
      </c>
      <c r="C55" s="16" t="s">
        <v>57</v>
      </c>
      <c r="D55" s="16">
        <v>7000000</v>
      </c>
      <c r="E55" s="16"/>
      <c r="F55" s="17">
        <f t="shared" si="8"/>
        <v>0</v>
      </c>
      <c r="G55" s="17">
        <f t="shared" si="8"/>
        <v>0</v>
      </c>
      <c r="H55" s="63" t="e">
        <f t="shared" si="1"/>
        <v>#DIV/0!</v>
      </c>
      <c r="I55" s="49">
        <f t="shared" si="2"/>
        <v>0</v>
      </c>
    </row>
    <row r="56" spans="1:9" ht="66" hidden="1">
      <c r="A56" s="14" t="s">
        <v>26</v>
      </c>
      <c r="B56" s="15">
        <v>130</v>
      </c>
      <c r="C56" s="16" t="s">
        <v>57</v>
      </c>
      <c r="D56" s="16">
        <v>7001845</v>
      </c>
      <c r="E56" s="16"/>
      <c r="F56" s="17">
        <f t="shared" si="8"/>
        <v>0</v>
      </c>
      <c r="G56" s="17">
        <f t="shared" si="8"/>
        <v>0</v>
      </c>
      <c r="H56" s="63" t="e">
        <f t="shared" si="1"/>
        <v>#DIV/0!</v>
      </c>
      <c r="I56" s="49">
        <f t="shared" si="2"/>
        <v>0</v>
      </c>
    </row>
    <row r="57" spans="1:9" ht="16.5" hidden="1">
      <c r="A57" s="14" t="s">
        <v>13</v>
      </c>
      <c r="B57" s="15">
        <v>130</v>
      </c>
      <c r="C57" s="16" t="s">
        <v>57</v>
      </c>
      <c r="D57" s="16">
        <v>7001845</v>
      </c>
      <c r="E57" s="16">
        <v>800</v>
      </c>
      <c r="F57" s="17">
        <f t="shared" si="8"/>
        <v>0</v>
      </c>
      <c r="G57" s="17">
        <f t="shared" si="8"/>
        <v>0</v>
      </c>
      <c r="H57" s="63" t="e">
        <f t="shared" si="1"/>
        <v>#DIV/0!</v>
      </c>
      <c r="I57" s="49">
        <f t="shared" si="2"/>
        <v>0</v>
      </c>
    </row>
    <row r="58" spans="1:9" ht="49.5" hidden="1">
      <c r="A58" s="14" t="s">
        <v>27</v>
      </c>
      <c r="B58" s="15">
        <v>130</v>
      </c>
      <c r="C58" s="16" t="s">
        <v>57</v>
      </c>
      <c r="D58" s="16">
        <v>7001845</v>
      </c>
      <c r="E58" s="16">
        <v>810</v>
      </c>
      <c r="F58" s="17"/>
      <c r="G58" s="17"/>
      <c r="H58" s="63" t="e">
        <f t="shared" si="1"/>
        <v>#DIV/0!</v>
      </c>
      <c r="I58" s="49">
        <f t="shared" si="2"/>
        <v>0</v>
      </c>
    </row>
    <row r="59" spans="1:9" ht="16.5">
      <c r="A59" s="32" t="s">
        <v>28</v>
      </c>
      <c r="B59" s="15">
        <v>130</v>
      </c>
      <c r="C59" s="16" t="s">
        <v>58</v>
      </c>
      <c r="D59" s="16"/>
      <c r="E59" s="16"/>
      <c r="F59" s="22">
        <f>F67+F87+F60+F64</f>
        <v>47219283.76</v>
      </c>
      <c r="G59" s="22">
        <f>G67+G87+G60+G64</f>
        <v>46039831.76</v>
      </c>
      <c r="H59" s="64">
        <f t="shared" si="1"/>
        <v>0.975021815112767</v>
      </c>
      <c r="I59" s="49">
        <f t="shared" si="2"/>
        <v>1179452</v>
      </c>
    </row>
    <row r="60" spans="1:9" s="2" customFormat="1" ht="49.5">
      <c r="A60" s="33" t="s">
        <v>31</v>
      </c>
      <c r="B60" s="34">
        <v>130</v>
      </c>
      <c r="C60" s="16" t="s">
        <v>58</v>
      </c>
      <c r="D60" s="16">
        <v>1931617</v>
      </c>
      <c r="E60" s="34"/>
      <c r="F60" s="17">
        <f aca="true" t="shared" si="9" ref="F60:G62">F61</f>
        <v>12418386.08</v>
      </c>
      <c r="G60" s="17">
        <f t="shared" si="9"/>
        <v>11719955.08</v>
      </c>
      <c r="H60" s="63">
        <f t="shared" si="1"/>
        <v>0.9437583116275605</v>
      </c>
      <c r="I60" s="49">
        <f t="shared" si="2"/>
        <v>698431</v>
      </c>
    </row>
    <row r="61" spans="1:9" s="2" customFormat="1" ht="33">
      <c r="A61" s="33" t="s">
        <v>11</v>
      </c>
      <c r="B61" s="34">
        <v>130</v>
      </c>
      <c r="C61" s="16" t="s">
        <v>58</v>
      </c>
      <c r="D61" s="16">
        <v>1931617</v>
      </c>
      <c r="E61" s="34" t="s">
        <v>100</v>
      </c>
      <c r="F61" s="17">
        <f t="shared" si="9"/>
        <v>12418386.08</v>
      </c>
      <c r="G61" s="17">
        <f t="shared" si="9"/>
        <v>11719955.08</v>
      </c>
      <c r="H61" s="63">
        <f t="shared" si="1"/>
        <v>0.9437583116275605</v>
      </c>
      <c r="I61" s="49">
        <f t="shared" si="2"/>
        <v>698431</v>
      </c>
    </row>
    <row r="62" spans="1:9" s="2" customFormat="1" ht="33">
      <c r="A62" s="33" t="s">
        <v>101</v>
      </c>
      <c r="B62" s="34">
        <v>130</v>
      </c>
      <c r="C62" s="16" t="s">
        <v>58</v>
      </c>
      <c r="D62" s="16">
        <v>1931617</v>
      </c>
      <c r="E62" s="34">
        <v>240</v>
      </c>
      <c r="F62" s="17">
        <f t="shared" si="9"/>
        <v>12418386.08</v>
      </c>
      <c r="G62" s="17">
        <f t="shared" si="9"/>
        <v>11719955.08</v>
      </c>
      <c r="H62" s="63">
        <f t="shared" si="1"/>
        <v>0.9437583116275605</v>
      </c>
      <c r="I62" s="49">
        <f t="shared" si="2"/>
        <v>698431</v>
      </c>
    </row>
    <row r="63" spans="1:9" s="2" customFormat="1" ht="33">
      <c r="A63" s="18" t="s">
        <v>94</v>
      </c>
      <c r="B63" s="15">
        <v>130</v>
      </c>
      <c r="C63" s="16" t="s">
        <v>58</v>
      </c>
      <c r="D63" s="16" t="s">
        <v>117</v>
      </c>
      <c r="E63" s="16" t="s">
        <v>93</v>
      </c>
      <c r="F63" s="17">
        <f>11719955.08+698431</f>
        <v>12418386.08</v>
      </c>
      <c r="G63" s="17">
        <v>11719955.08</v>
      </c>
      <c r="H63" s="63">
        <f t="shared" si="1"/>
        <v>0.9437583116275605</v>
      </c>
      <c r="I63" s="49">
        <f t="shared" si="2"/>
        <v>698431</v>
      </c>
    </row>
    <row r="64" spans="1:9" s="2" customFormat="1" ht="49.5">
      <c r="A64" s="33" t="s">
        <v>118</v>
      </c>
      <c r="B64" s="35">
        <v>130</v>
      </c>
      <c r="C64" s="16" t="s">
        <v>58</v>
      </c>
      <c r="D64" s="16" t="s">
        <v>119</v>
      </c>
      <c r="E64" s="34"/>
      <c r="F64" s="17">
        <f>F65</f>
        <v>13681917.1</v>
      </c>
      <c r="G64" s="17">
        <f>G65</f>
        <v>13681917.1</v>
      </c>
      <c r="H64" s="63">
        <f t="shared" si="1"/>
        <v>1</v>
      </c>
      <c r="I64" s="49">
        <f t="shared" si="2"/>
        <v>0</v>
      </c>
    </row>
    <row r="65" spans="1:9" s="2" customFormat="1" ht="49.5">
      <c r="A65" s="14" t="s">
        <v>111</v>
      </c>
      <c r="B65" s="15">
        <v>130</v>
      </c>
      <c r="C65" s="16" t="s">
        <v>58</v>
      </c>
      <c r="D65" s="16" t="s">
        <v>119</v>
      </c>
      <c r="E65" s="34">
        <v>400</v>
      </c>
      <c r="F65" s="17">
        <f>F66</f>
        <v>13681917.1</v>
      </c>
      <c r="G65" s="17">
        <f>G66</f>
        <v>13681917.1</v>
      </c>
      <c r="H65" s="63">
        <f t="shared" si="1"/>
        <v>1</v>
      </c>
      <c r="I65" s="49">
        <f t="shared" si="2"/>
        <v>0</v>
      </c>
    </row>
    <row r="66" spans="1:9" s="2" customFormat="1" ht="66">
      <c r="A66" s="18" t="s">
        <v>110</v>
      </c>
      <c r="B66" s="35">
        <v>130</v>
      </c>
      <c r="C66" s="16" t="s">
        <v>58</v>
      </c>
      <c r="D66" s="16" t="s">
        <v>119</v>
      </c>
      <c r="E66" s="16" t="s">
        <v>108</v>
      </c>
      <c r="F66" s="17">
        <v>13681917.1</v>
      </c>
      <c r="G66" s="17">
        <v>13681917.1</v>
      </c>
      <c r="H66" s="63">
        <f t="shared" si="1"/>
        <v>1</v>
      </c>
      <c r="I66" s="49">
        <f t="shared" si="2"/>
        <v>0</v>
      </c>
    </row>
    <row r="67" spans="1:9" ht="16.5">
      <c r="A67" s="14" t="s">
        <v>7</v>
      </c>
      <c r="B67" s="15">
        <v>130</v>
      </c>
      <c r="C67" s="16" t="s">
        <v>58</v>
      </c>
      <c r="D67" s="16">
        <v>7000000</v>
      </c>
      <c r="E67" s="16"/>
      <c r="F67" s="17">
        <f>F68+F71+F81+F75</f>
        <v>21118980.58</v>
      </c>
      <c r="G67" s="17">
        <f>G68+G71+G81+G75</f>
        <v>20637959.58</v>
      </c>
      <c r="H67" s="63">
        <f t="shared" si="1"/>
        <v>0.977223285083394</v>
      </c>
      <c r="I67" s="49">
        <f t="shared" si="2"/>
        <v>481021</v>
      </c>
    </row>
    <row r="68" spans="1:9" ht="16.5">
      <c r="A68" s="14" t="s">
        <v>29</v>
      </c>
      <c r="B68" s="15">
        <v>130</v>
      </c>
      <c r="C68" s="16" t="s">
        <v>58</v>
      </c>
      <c r="D68" s="16">
        <v>7001619</v>
      </c>
      <c r="E68" s="16"/>
      <c r="F68" s="17">
        <f>F70</f>
        <v>333900</v>
      </c>
      <c r="G68" s="17">
        <f>G70</f>
        <v>333900</v>
      </c>
      <c r="H68" s="63">
        <f t="shared" si="1"/>
        <v>1</v>
      </c>
      <c r="I68" s="49">
        <f t="shared" si="2"/>
        <v>0</v>
      </c>
    </row>
    <row r="69" spans="1:9" ht="16.5">
      <c r="A69" s="14" t="s">
        <v>13</v>
      </c>
      <c r="B69" s="15">
        <v>130</v>
      </c>
      <c r="C69" s="16" t="s">
        <v>58</v>
      </c>
      <c r="D69" s="16">
        <v>7001619</v>
      </c>
      <c r="E69" s="16" t="s">
        <v>95</v>
      </c>
      <c r="F69" s="17">
        <f>F70</f>
        <v>333900</v>
      </c>
      <c r="G69" s="17">
        <f>G70</f>
        <v>333900</v>
      </c>
      <c r="H69" s="63">
        <f t="shared" si="1"/>
        <v>1</v>
      </c>
      <c r="I69" s="49">
        <f t="shared" si="2"/>
        <v>0</v>
      </c>
    </row>
    <row r="70" spans="1:9" ht="49.5">
      <c r="A70" s="14" t="s">
        <v>27</v>
      </c>
      <c r="B70" s="15">
        <v>130</v>
      </c>
      <c r="C70" s="16" t="s">
        <v>58</v>
      </c>
      <c r="D70" s="16">
        <v>7001619</v>
      </c>
      <c r="E70" s="16">
        <v>810</v>
      </c>
      <c r="F70" s="17">
        <f>127000+150000+100000-43100</f>
        <v>333900</v>
      </c>
      <c r="G70" s="17">
        <f>127000+150000+100000-43100</f>
        <v>333900</v>
      </c>
      <c r="H70" s="63">
        <f t="shared" si="1"/>
        <v>1</v>
      </c>
      <c r="I70" s="49">
        <f t="shared" si="2"/>
        <v>0</v>
      </c>
    </row>
    <row r="71" spans="1:9" ht="33">
      <c r="A71" s="14" t="s">
        <v>30</v>
      </c>
      <c r="B71" s="15">
        <v>130</v>
      </c>
      <c r="C71" s="16" t="s">
        <v>58</v>
      </c>
      <c r="D71" s="16">
        <v>7007006</v>
      </c>
      <c r="E71" s="16"/>
      <c r="F71" s="17">
        <f aca="true" t="shared" si="10" ref="F71:G73">F72</f>
        <v>7802621.190000001</v>
      </c>
      <c r="G71" s="17">
        <f t="shared" si="10"/>
        <v>7802621.190000001</v>
      </c>
      <c r="H71" s="63">
        <f aca="true" t="shared" si="11" ref="H71:H134">G71/F71</f>
        <v>1</v>
      </c>
      <c r="I71" s="49">
        <f t="shared" si="2"/>
        <v>0</v>
      </c>
    </row>
    <row r="72" spans="1:9" ht="33">
      <c r="A72" s="14" t="s">
        <v>11</v>
      </c>
      <c r="B72" s="15">
        <v>130</v>
      </c>
      <c r="C72" s="16" t="s">
        <v>58</v>
      </c>
      <c r="D72" s="16">
        <v>7007006</v>
      </c>
      <c r="E72" s="16">
        <v>200</v>
      </c>
      <c r="F72" s="17">
        <f t="shared" si="10"/>
        <v>7802621.190000001</v>
      </c>
      <c r="G72" s="17">
        <f t="shared" si="10"/>
        <v>7802621.190000001</v>
      </c>
      <c r="H72" s="63">
        <f t="shared" si="11"/>
        <v>1</v>
      </c>
      <c r="I72" s="49">
        <f t="shared" si="2"/>
        <v>0</v>
      </c>
    </row>
    <row r="73" spans="1:9" ht="33">
      <c r="A73" s="14" t="s">
        <v>12</v>
      </c>
      <c r="B73" s="15">
        <v>130</v>
      </c>
      <c r="C73" s="16" t="s">
        <v>58</v>
      </c>
      <c r="D73" s="16">
        <v>7007006</v>
      </c>
      <c r="E73" s="16">
        <v>240</v>
      </c>
      <c r="F73" s="17">
        <f t="shared" si="10"/>
        <v>7802621.190000001</v>
      </c>
      <c r="G73" s="17">
        <f t="shared" si="10"/>
        <v>7802621.190000001</v>
      </c>
      <c r="H73" s="63">
        <f t="shared" si="11"/>
        <v>1</v>
      </c>
      <c r="I73" s="49">
        <f aca="true" t="shared" si="12" ref="I73:I136">F73-G73</f>
        <v>0</v>
      </c>
    </row>
    <row r="74" spans="1:9" ht="33">
      <c r="A74" s="18" t="s">
        <v>94</v>
      </c>
      <c r="B74" s="15">
        <v>130</v>
      </c>
      <c r="C74" s="16" t="s">
        <v>58</v>
      </c>
      <c r="D74" s="16">
        <v>7007006</v>
      </c>
      <c r="E74" s="16" t="s">
        <v>93</v>
      </c>
      <c r="F74" s="17">
        <f>5831670+260519.75+2700000-556110.94-890.72-44236.66-7962.6-350367.64-30000</f>
        <v>7802621.190000001</v>
      </c>
      <c r="G74" s="17">
        <f>5831670+260519.75+2700000-556110.94-890.72-44236.66-7962.6-350367.64-30000</f>
        <v>7802621.190000001</v>
      </c>
      <c r="H74" s="63">
        <f t="shared" si="11"/>
        <v>1</v>
      </c>
      <c r="I74" s="49">
        <f t="shared" si="12"/>
        <v>0</v>
      </c>
    </row>
    <row r="75" spans="1:9" ht="33">
      <c r="A75" s="14" t="s">
        <v>116</v>
      </c>
      <c r="B75" s="15">
        <v>130</v>
      </c>
      <c r="C75" s="16" t="s">
        <v>58</v>
      </c>
      <c r="D75" s="16" t="s">
        <v>115</v>
      </c>
      <c r="E75" s="16"/>
      <c r="F75" s="17">
        <f>F79+F76</f>
        <v>799860.59</v>
      </c>
      <c r="G75" s="17">
        <f>G79+G76</f>
        <v>799860.59</v>
      </c>
      <c r="H75" s="63">
        <f t="shared" si="11"/>
        <v>1</v>
      </c>
      <c r="I75" s="49">
        <f t="shared" si="12"/>
        <v>0</v>
      </c>
    </row>
    <row r="76" spans="1:9" ht="33">
      <c r="A76" s="14" t="s">
        <v>11</v>
      </c>
      <c r="B76" s="15">
        <v>130</v>
      </c>
      <c r="C76" s="16" t="s">
        <v>58</v>
      </c>
      <c r="D76" s="16" t="s">
        <v>115</v>
      </c>
      <c r="E76" s="16">
        <v>200</v>
      </c>
      <c r="F76" s="17">
        <f>F77</f>
        <v>115766</v>
      </c>
      <c r="G76" s="17">
        <f>G77</f>
        <v>115766</v>
      </c>
      <c r="H76" s="63">
        <f t="shared" si="11"/>
        <v>1</v>
      </c>
      <c r="I76" s="49">
        <f t="shared" si="12"/>
        <v>0</v>
      </c>
    </row>
    <row r="77" spans="1:9" ht="33">
      <c r="A77" s="14" t="s">
        <v>12</v>
      </c>
      <c r="B77" s="15">
        <v>130</v>
      </c>
      <c r="C77" s="16" t="s">
        <v>58</v>
      </c>
      <c r="D77" s="16" t="s">
        <v>115</v>
      </c>
      <c r="E77" s="16">
        <v>240</v>
      </c>
      <c r="F77" s="17">
        <f>F78</f>
        <v>115766</v>
      </c>
      <c r="G77" s="17">
        <f>G78</f>
        <v>115766</v>
      </c>
      <c r="H77" s="63">
        <f t="shared" si="11"/>
        <v>1</v>
      </c>
      <c r="I77" s="49">
        <f t="shared" si="12"/>
        <v>0</v>
      </c>
    </row>
    <row r="78" spans="1:9" ht="33">
      <c r="A78" s="18" t="s">
        <v>94</v>
      </c>
      <c r="B78" s="35">
        <v>130</v>
      </c>
      <c r="C78" s="16" t="s">
        <v>58</v>
      </c>
      <c r="D78" s="16" t="s">
        <v>120</v>
      </c>
      <c r="E78" s="16" t="s">
        <v>93</v>
      </c>
      <c r="F78" s="17">
        <f>99000+16766</f>
        <v>115766</v>
      </c>
      <c r="G78" s="17">
        <f>99000+16766</f>
        <v>115766</v>
      </c>
      <c r="H78" s="63">
        <f t="shared" si="11"/>
        <v>1</v>
      </c>
      <c r="I78" s="49">
        <f t="shared" si="12"/>
        <v>0</v>
      </c>
    </row>
    <row r="79" spans="1:9" ht="49.5">
      <c r="A79" s="14" t="s">
        <v>111</v>
      </c>
      <c r="B79" s="15">
        <v>130</v>
      </c>
      <c r="C79" s="16" t="s">
        <v>58</v>
      </c>
      <c r="D79" s="16" t="s">
        <v>115</v>
      </c>
      <c r="E79" s="16" t="s">
        <v>107</v>
      </c>
      <c r="F79" s="17">
        <f>F80</f>
        <v>684094.59</v>
      </c>
      <c r="G79" s="17">
        <f>G80</f>
        <v>684094.59</v>
      </c>
      <c r="H79" s="63">
        <f t="shared" si="11"/>
        <v>1</v>
      </c>
      <c r="I79" s="49">
        <f t="shared" si="12"/>
        <v>0</v>
      </c>
    </row>
    <row r="80" spans="1:9" ht="66">
      <c r="A80" s="18" t="s">
        <v>110</v>
      </c>
      <c r="B80" s="35">
        <v>130</v>
      </c>
      <c r="C80" s="16" t="s">
        <v>58</v>
      </c>
      <c r="D80" s="16" t="s">
        <v>115</v>
      </c>
      <c r="E80" s="16" t="s">
        <v>108</v>
      </c>
      <c r="F80" s="17">
        <f>684095.9-1.31</f>
        <v>684094.59</v>
      </c>
      <c r="G80" s="17">
        <f>684095.9-1.31</f>
        <v>684094.59</v>
      </c>
      <c r="H80" s="63">
        <f t="shared" si="11"/>
        <v>1</v>
      </c>
      <c r="I80" s="49">
        <f t="shared" si="12"/>
        <v>0</v>
      </c>
    </row>
    <row r="81" spans="1:9" ht="49.5">
      <c r="A81" s="14" t="s">
        <v>32</v>
      </c>
      <c r="B81" s="15">
        <v>130</v>
      </c>
      <c r="C81" s="16" t="s">
        <v>58</v>
      </c>
      <c r="D81" s="16">
        <v>7007200</v>
      </c>
      <c r="E81" s="16"/>
      <c r="F81" s="17">
        <f>F82+F85</f>
        <v>12182598.799999997</v>
      </c>
      <c r="G81" s="17">
        <f>G82+G85</f>
        <v>11701577.799999997</v>
      </c>
      <c r="H81" s="63">
        <f t="shared" si="11"/>
        <v>0.9605157316680247</v>
      </c>
      <c r="I81" s="49">
        <f t="shared" si="12"/>
        <v>481021</v>
      </c>
    </row>
    <row r="82" spans="1:9" ht="33">
      <c r="A82" s="14" t="s">
        <v>11</v>
      </c>
      <c r="B82" s="15">
        <v>130</v>
      </c>
      <c r="C82" s="16" t="s">
        <v>58</v>
      </c>
      <c r="D82" s="16">
        <v>7007200</v>
      </c>
      <c r="E82" s="16">
        <v>200</v>
      </c>
      <c r="F82" s="17">
        <f>F83</f>
        <v>5489591.939999999</v>
      </c>
      <c r="G82" s="17">
        <f>G83</f>
        <v>5008570.939999999</v>
      </c>
      <c r="H82" s="63">
        <f t="shared" si="11"/>
        <v>0.9123758185931757</v>
      </c>
      <c r="I82" s="49">
        <f t="shared" si="12"/>
        <v>481021</v>
      </c>
    </row>
    <row r="83" spans="1:9" ht="33">
      <c r="A83" s="14" t="s">
        <v>12</v>
      </c>
      <c r="B83" s="15">
        <v>130</v>
      </c>
      <c r="C83" s="16" t="s">
        <v>58</v>
      </c>
      <c r="D83" s="16">
        <v>7007200</v>
      </c>
      <c r="E83" s="16">
        <v>240</v>
      </c>
      <c r="F83" s="17">
        <f>F84</f>
        <v>5489591.939999999</v>
      </c>
      <c r="G83" s="17">
        <f>G84</f>
        <v>5008570.939999999</v>
      </c>
      <c r="H83" s="63">
        <f t="shared" si="11"/>
        <v>0.9123758185931757</v>
      </c>
      <c r="I83" s="49">
        <f t="shared" si="12"/>
        <v>481021</v>
      </c>
    </row>
    <row r="84" spans="1:9" ht="33">
      <c r="A84" s="18" t="s">
        <v>94</v>
      </c>
      <c r="B84" s="15">
        <v>130</v>
      </c>
      <c r="C84" s="16" t="s">
        <v>58</v>
      </c>
      <c r="D84" s="16">
        <v>7007200</v>
      </c>
      <c r="E84" s="16" t="s">
        <v>93</v>
      </c>
      <c r="F84" s="17">
        <f>4955530+2448503.78-568592.9-310400-150000-684095.9-37249+330559.64-457903.68-36760</f>
        <v>5489591.939999999</v>
      </c>
      <c r="G84" s="17">
        <f>F84-481021</f>
        <v>5008570.939999999</v>
      </c>
      <c r="H84" s="63">
        <f t="shared" si="11"/>
        <v>0.9123758185931757</v>
      </c>
      <c r="I84" s="49">
        <f t="shared" si="12"/>
        <v>481021</v>
      </c>
    </row>
    <row r="85" spans="1:9" ht="16.5">
      <c r="A85" s="14" t="s">
        <v>13</v>
      </c>
      <c r="B85" s="15">
        <v>130</v>
      </c>
      <c r="C85" s="16" t="s">
        <v>58</v>
      </c>
      <c r="D85" s="16">
        <v>7007200</v>
      </c>
      <c r="E85" s="16" t="s">
        <v>95</v>
      </c>
      <c r="F85" s="17">
        <f>F86</f>
        <v>6693006.859999999</v>
      </c>
      <c r="G85" s="17">
        <f>G86</f>
        <v>6693006.859999999</v>
      </c>
      <c r="H85" s="63">
        <f t="shared" si="11"/>
        <v>1</v>
      </c>
      <c r="I85" s="49">
        <f t="shared" si="12"/>
        <v>0</v>
      </c>
    </row>
    <row r="86" spans="1:9" ht="49.5">
      <c r="A86" s="14" t="s">
        <v>27</v>
      </c>
      <c r="B86" s="15">
        <v>130</v>
      </c>
      <c r="C86" s="16" t="s">
        <v>58</v>
      </c>
      <c r="D86" s="16">
        <v>7007200</v>
      </c>
      <c r="E86" s="16">
        <v>810</v>
      </c>
      <c r="F86" s="17">
        <f>800000+3000000+33669+679603-16766-42118+1811127.02+295500+35000+60231.84+36760</f>
        <v>6693006.859999999</v>
      </c>
      <c r="G86" s="17">
        <f>800000+3000000+33669+679603-16766-42118+1811127.02+295500+35000+60231.84+36760</f>
        <v>6693006.859999999</v>
      </c>
      <c r="H86" s="63">
        <f t="shared" si="11"/>
        <v>1</v>
      </c>
      <c r="I86" s="49">
        <f t="shared" si="12"/>
        <v>0</v>
      </c>
    </row>
    <row r="87" spans="1:9" ht="1.5" customHeight="1" thickBot="1">
      <c r="A87" s="14" t="s">
        <v>31</v>
      </c>
      <c r="B87" s="15">
        <v>130</v>
      </c>
      <c r="C87" s="16" t="s">
        <v>58</v>
      </c>
      <c r="D87" s="16">
        <v>1931617</v>
      </c>
      <c r="E87" s="16"/>
      <c r="F87" s="17">
        <f>F88</f>
        <v>0</v>
      </c>
      <c r="G87" s="17">
        <f>G88</f>
        <v>0</v>
      </c>
      <c r="H87" s="63" t="e">
        <f t="shared" si="11"/>
        <v>#DIV/0!</v>
      </c>
      <c r="I87" s="49">
        <f t="shared" si="12"/>
        <v>0</v>
      </c>
    </row>
    <row r="88" spans="1:9" ht="33.75" hidden="1" thickBot="1">
      <c r="A88" s="14" t="s">
        <v>11</v>
      </c>
      <c r="B88" s="15">
        <v>130</v>
      </c>
      <c r="C88" s="16" t="s">
        <v>58</v>
      </c>
      <c r="D88" s="16">
        <v>1931617</v>
      </c>
      <c r="E88" s="16">
        <v>200</v>
      </c>
      <c r="F88" s="17">
        <f>F89</f>
        <v>0</v>
      </c>
      <c r="G88" s="17">
        <f>G89</f>
        <v>0</v>
      </c>
      <c r="H88" s="63" t="e">
        <f t="shared" si="11"/>
        <v>#DIV/0!</v>
      </c>
      <c r="I88" s="49">
        <f t="shared" si="12"/>
        <v>0</v>
      </c>
    </row>
    <row r="89" spans="1:9" ht="33.75" hidden="1" thickBot="1">
      <c r="A89" s="23" t="s">
        <v>12</v>
      </c>
      <c r="B89" s="27">
        <v>130</v>
      </c>
      <c r="C89" s="24" t="s">
        <v>58</v>
      </c>
      <c r="D89" s="24">
        <v>1931617</v>
      </c>
      <c r="E89" s="24">
        <v>240</v>
      </c>
      <c r="F89" s="25"/>
      <c r="G89" s="25"/>
      <c r="H89" s="71" t="e">
        <f t="shared" si="11"/>
        <v>#DIV/0!</v>
      </c>
      <c r="I89" s="49">
        <f t="shared" si="12"/>
        <v>0</v>
      </c>
    </row>
    <row r="90" spans="1:9" ht="17.25" thickBot="1">
      <c r="A90" s="3" t="s">
        <v>65</v>
      </c>
      <c r="B90" s="36">
        <v>130</v>
      </c>
      <c r="C90" s="8" t="s">
        <v>59</v>
      </c>
      <c r="D90" s="8"/>
      <c r="E90" s="8"/>
      <c r="F90" s="7">
        <f>F91+F110+F146</f>
        <v>25109456.26</v>
      </c>
      <c r="G90" s="7">
        <f>G91+G110+G146</f>
        <v>25092876.26</v>
      </c>
      <c r="H90" s="61">
        <f t="shared" si="11"/>
        <v>0.9993396909981515</v>
      </c>
      <c r="I90" s="49">
        <f t="shared" si="12"/>
        <v>16580</v>
      </c>
    </row>
    <row r="91" spans="1:9" ht="16.5">
      <c r="A91" s="37" t="s">
        <v>33</v>
      </c>
      <c r="B91" s="11">
        <v>130</v>
      </c>
      <c r="C91" s="38" t="s">
        <v>60</v>
      </c>
      <c r="D91" s="38"/>
      <c r="E91" s="38"/>
      <c r="F91" s="39">
        <f>F96+F99+F106+F92</f>
        <v>337301.72000000003</v>
      </c>
      <c r="G91" s="39">
        <f>G96+G99+G106+G92</f>
        <v>337301.72000000003</v>
      </c>
      <c r="H91" s="69">
        <f t="shared" si="11"/>
        <v>1</v>
      </c>
      <c r="I91" s="49">
        <f t="shared" si="12"/>
        <v>0</v>
      </c>
    </row>
    <row r="92" spans="1:9" ht="33">
      <c r="A92" s="14" t="s">
        <v>99</v>
      </c>
      <c r="B92" s="15">
        <v>130</v>
      </c>
      <c r="C92" s="16" t="s">
        <v>60</v>
      </c>
      <c r="D92" s="16" t="s">
        <v>98</v>
      </c>
      <c r="E92" s="16"/>
      <c r="F92" s="17">
        <f aca="true" t="shared" si="13" ref="F92:G94">F93</f>
        <v>38000</v>
      </c>
      <c r="G92" s="17">
        <f t="shared" si="13"/>
        <v>38000</v>
      </c>
      <c r="H92" s="63">
        <f t="shared" si="11"/>
        <v>1</v>
      </c>
      <c r="I92" s="49">
        <f t="shared" si="12"/>
        <v>0</v>
      </c>
    </row>
    <row r="93" spans="1:9" ht="33">
      <c r="A93" s="14" t="s">
        <v>11</v>
      </c>
      <c r="B93" s="15">
        <v>130</v>
      </c>
      <c r="C93" s="16" t="s">
        <v>60</v>
      </c>
      <c r="D93" s="16" t="s">
        <v>98</v>
      </c>
      <c r="E93" s="16" t="s">
        <v>66</v>
      </c>
      <c r="F93" s="17">
        <f t="shared" si="13"/>
        <v>38000</v>
      </c>
      <c r="G93" s="17">
        <f t="shared" si="13"/>
        <v>38000</v>
      </c>
      <c r="H93" s="63">
        <f t="shared" si="11"/>
        <v>1</v>
      </c>
      <c r="I93" s="49">
        <f t="shared" si="12"/>
        <v>0</v>
      </c>
    </row>
    <row r="94" spans="1:9" ht="33">
      <c r="A94" s="14" t="s">
        <v>12</v>
      </c>
      <c r="B94" s="15">
        <v>130</v>
      </c>
      <c r="C94" s="16" t="s">
        <v>60</v>
      </c>
      <c r="D94" s="16" t="s">
        <v>98</v>
      </c>
      <c r="E94" s="16" t="s">
        <v>67</v>
      </c>
      <c r="F94" s="17">
        <f t="shared" si="13"/>
        <v>38000</v>
      </c>
      <c r="G94" s="17">
        <f t="shared" si="13"/>
        <v>38000</v>
      </c>
      <c r="H94" s="63">
        <f t="shared" si="11"/>
        <v>1</v>
      </c>
      <c r="I94" s="49">
        <f t="shared" si="12"/>
        <v>0</v>
      </c>
    </row>
    <row r="95" spans="1:9" ht="33">
      <c r="A95" s="14" t="s">
        <v>94</v>
      </c>
      <c r="B95" s="15">
        <v>130</v>
      </c>
      <c r="C95" s="16" t="s">
        <v>60</v>
      </c>
      <c r="D95" s="16" t="s">
        <v>98</v>
      </c>
      <c r="E95" s="16" t="s">
        <v>93</v>
      </c>
      <c r="F95" s="17">
        <v>38000</v>
      </c>
      <c r="G95" s="17">
        <v>38000</v>
      </c>
      <c r="H95" s="63">
        <f t="shared" si="11"/>
        <v>1</v>
      </c>
      <c r="I95" s="49">
        <f t="shared" si="12"/>
        <v>0</v>
      </c>
    </row>
    <row r="96" spans="1:9" ht="0.75" customHeight="1" hidden="1">
      <c r="A96" s="50" t="s">
        <v>34</v>
      </c>
      <c r="B96" s="54">
        <v>130</v>
      </c>
      <c r="C96" s="51" t="s">
        <v>60</v>
      </c>
      <c r="D96" s="51" t="s">
        <v>70</v>
      </c>
      <c r="E96" s="51"/>
      <c r="F96" s="52">
        <f>F97</f>
        <v>0</v>
      </c>
      <c r="G96" s="52">
        <f>G97</f>
        <v>0</v>
      </c>
      <c r="H96" s="66" t="e">
        <f t="shared" si="11"/>
        <v>#DIV/0!</v>
      </c>
      <c r="I96" s="49">
        <f t="shared" si="12"/>
        <v>0</v>
      </c>
    </row>
    <row r="97" spans="1:9" ht="49.5" hidden="1">
      <c r="A97" s="53" t="s">
        <v>73</v>
      </c>
      <c r="B97" s="54">
        <v>130</v>
      </c>
      <c r="C97" s="51" t="s">
        <v>60</v>
      </c>
      <c r="D97" s="51" t="s">
        <v>70</v>
      </c>
      <c r="E97" s="51" t="s">
        <v>71</v>
      </c>
      <c r="F97" s="52">
        <f>F98</f>
        <v>0</v>
      </c>
      <c r="G97" s="52">
        <f>G98</f>
        <v>0</v>
      </c>
      <c r="H97" s="66" t="e">
        <f t="shared" si="11"/>
        <v>#DIV/0!</v>
      </c>
      <c r="I97" s="49">
        <f t="shared" si="12"/>
        <v>0</v>
      </c>
    </row>
    <row r="98" spans="1:9" ht="49.5" hidden="1">
      <c r="A98" s="53" t="s">
        <v>74</v>
      </c>
      <c r="B98" s="54">
        <v>130</v>
      </c>
      <c r="C98" s="51" t="s">
        <v>60</v>
      </c>
      <c r="D98" s="51" t="s">
        <v>70</v>
      </c>
      <c r="E98" s="51" t="s">
        <v>72</v>
      </c>
      <c r="F98" s="52"/>
      <c r="G98" s="52"/>
      <c r="H98" s="66" t="e">
        <f t="shared" si="11"/>
        <v>#DIV/0!</v>
      </c>
      <c r="I98" s="49">
        <f t="shared" si="12"/>
        <v>0</v>
      </c>
    </row>
    <row r="99" spans="1:9" ht="33">
      <c r="A99" s="14" t="s">
        <v>64</v>
      </c>
      <c r="B99" s="15">
        <v>130</v>
      </c>
      <c r="C99" s="16" t="s">
        <v>60</v>
      </c>
      <c r="D99" s="16" t="s">
        <v>63</v>
      </c>
      <c r="E99" s="16"/>
      <c r="F99" s="17">
        <f>F100+F103</f>
        <v>29313.56</v>
      </c>
      <c r="G99" s="17">
        <f>G100+G103</f>
        <v>29313.56</v>
      </c>
      <c r="H99" s="63">
        <f t="shared" si="11"/>
        <v>1</v>
      </c>
      <c r="I99" s="49">
        <f t="shared" si="12"/>
        <v>0</v>
      </c>
    </row>
    <row r="100" spans="1:9" ht="33" hidden="1">
      <c r="A100" s="14" t="s">
        <v>11</v>
      </c>
      <c r="B100" s="15">
        <v>130</v>
      </c>
      <c r="C100" s="16" t="s">
        <v>60</v>
      </c>
      <c r="D100" s="16" t="s">
        <v>63</v>
      </c>
      <c r="E100" s="16" t="s">
        <v>66</v>
      </c>
      <c r="F100" s="17">
        <f>F101</f>
        <v>0</v>
      </c>
      <c r="G100" s="17">
        <f>G101</f>
        <v>0</v>
      </c>
      <c r="H100" s="63" t="e">
        <f t="shared" si="11"/>
        <v>#DIV/0!</v>
      </c>
      <c r="I100" s="49">
        <f t="shared" si="12"/>
        <v>0</v>
      </c>
    </row>
    <row r="101" spans="1:9" ht="33" hidden="1">
      <c r="A101" s="14" t="s">
        <v>12</v>
      </c>
      <c r="B101" s="15">
        <v>130</v>
      </c>
      <c r="C101" s="16" t="s">
        <v>60</v>
      </c>
      <c r="D101" s="16" t="s">
        <v>63</v>
      </c>
      <c r="E101" s="16" t="s">
        <v>67</v>
      </c>
      <c r="F101" s="17">
        <f>F102</f>
        <v>0</v>
      </c>
      <c r="G101" s="17">
        <f>G102</f>
        <v>0</v>
      </c>
      <c r="H101" s="63" t="e">
        <f t="shared" si="11"/>
        <v>#DIV/0!</v>
      </c>
      <c r="I101" s="49">
        <f t="shared" si="12"/>
        <v>0</v>
      </c>
    </row>
    <row r="102" spans="1:9" ht="33" hidden="1">
      <c r="A102" s="14" t="s">
        <v>94</v>
      </c>
      <c r="B102" s="15">
        <v>130</v>
      </c>
      <c r="C102" s="16" t="s">
        <v>60</v>
      </c>
      <c r="D102" s="16" t="s">
        <v>63</v>
      </c>
      <c r="E102" s="16" t="s">
        <v>93</v>
      </c>
      <c r="F102" s="17">
        <v>0</v>
      </c>
      <c r="G102" s="17">
        <v>0</v>
      </c>
      <c r="H102" s="63" t="e">
        <f t="shared" si="11"/>
        <v>#DIV/0!</v>
      </c>
      <c r="I102" s="49">
        <f t="shared" si="12"/>
        <v>0</v>
      </c>
    </row>
    <row r="103" spans="1:9" ht="33">
      <c r="A103" s="14" t="s">
        <v>11</v>
      </c>
      <c r="B103" s="15">
        <v>130</v>
      </c>
      <c r="C103" s="16" t="s">
        <v>60</v>
      </c>
      <c r="D103" s="16" t="s">
        <v>63</v>
      </c>
      <c r="E103" s="16" t="s">
        <v>66</v>
      </c>
      <c r="F103" s="17">
        <f>F105</f>
        <v>29313.56</v>
      </c>
      <c r="G103" s="17">
        <f>G105</f>
        <v>29313.56</v>
      </c>
      <c r="H103" s="63">
        <f t="shared" si="11"/>
        <v>1</v>
      </c>
      <c r="I103" s="49">
        <f t="shared" si="12"/>
        <v>0</v>
      </c>
    </row>
    <row r="104" spans="1:9" ht="33">
      <c r="A104" s="14" t="s">
        <v>12</v>
      </c>
      <c r="B104" s="15">
        <v>131</v>
      </c>
      <c r="C104" s="16" t="s">
        <v>60</v>
      </c>
      <c r="D104" s="16" t="s">
        <v>63</v>
      </c>
      <c r="E104" s="16" t="s">
        <v>67</v>
      </c>
      <c r="F104" s="17">
        <f>F105</f>
        <v>29313.56</v>
      </c>
      <c r="G104" s="17">
        <f>G105</f>
        <v>29313.56</v>
      </c>
      <c r="H104" s="63">
        <f t="shared" si="11"/>
        <v>1</v>
      </c>
      <c r="I104" s="49">
        <f t="shared" si="12"/>
        <v>0</v>
      </c>
    </row>
    <row r="105" spans="1:9" ht="33">
      <c r="A105" s="14" t="s">
        <v>94</v>
      </c>
      <c r="B105" s="15">
        <v>130</v>
      </c>
      <c r="C105" s="16" t="s">
        <v>60</v>
      </c>
      <c r="D105" s="16" t="s">
        <v>63</v>
      </c>
      <c r="E105" s="16" t="s">
        <v>93</v>
      </c>
      <c r="F105" s="17">
        <f>50000-28000+7313.56</f>
        <v>29313.56</v>
      </c>
      <c r="G105" s="17">
        <f>50000-28000+7313.56</f>
        <v>29313.56</v>
      </c>
      <c r="H105" s="63">
        <f t="shared" si="11"/>
        <v>1</v>
      </c>
      <c r="I105" s="49">
        <f t="shared" si="12"/>
        <v>0</v>
      </c>
    </row>
    <row r="106" spans="1:9" ht="33">
      <c r="A106" s="14" t="s">
        <v>35</v>
      </c>
      <c r="B106" s="15">
        <v>130</v>
      </c>
      <c r="C106" s="16" t="s">
        <v>60</v>
      </c>
      <c r="D106" s="16">
        <v>7009801</v>
      </c>
      <c r="E106" s="16"/>
      <c r="F106" s="17">
        <f aca="true" t="shared" si="14" ref="F106:G108">F107</f>
        <v>269988.16000000003</v>
      </c>
      <c r="G106" s="17">
        <f t="shared" si="14"/>
        <v>269988.16000000003</v>
      </c>
      <c r="H106" s="63">
        <f t="shared" si="11"/>
        <v>1</v>
      </c>
      <c r="I106" s="49">
        <f t="shared" si="12"/>
        <v>0</v>
      </c>
    </row>
    <row r="107" spans="1:9" ht="33">
      <c r="A107" s="14" t="s">
        <v>11</v>
      </c>
      <c r="B107" s="15">
        <v>130</v>
      </c>
      <c r="C107" s="16" t="s">
        <v>60</v>
      </c>
      <c r="D107" s="16">
        <v>7009801</v>
      </c>
      <c r="E107" s="16" t="s">
        <v>66</v>
      </c>
      <c r="F107" s="17">
        <f t="shared" si="14"/>
        <v>269988.16000000003</v>
      </c>
      <c r="G107" s="17">
        <f t="shared" si="14"/>
        <v>269988.16000000003</v>
      </c>
      <c r="H107" s="63">
        <f t="shared" si="11"/>
        <v>1</v>
      </c>
      <c r="I107" s="49">
        <f t="shared" si="12"/>
        <v>0</v>
      </c>
    </row>
    <row r="108" spans="1:9" ht="33">
      <c r="A108" s="14" t="s">
        <v>12</v>
      </c>
      <c r="B108" s="15">
        <v>130</v>
      </c>
      <c r="C108" s="16" t="s">
        <v>60</v>
      </c>
      <c r="D108" s="16">
        <v>7009801</v>
      </c>
      <c r="E108" s="16" t="s">
        <v>67</v>
      </c>
      <c r="F108" s="17">
        <f t="shared" si="14"/>
        <v>269988.16000000003</v>
      </c>
      <c r="G108" s="17">
        <f t="shared" si="14"/>
        <v>269988.16000000003</v>
      </c>
      <c r="H108" s="63">
        <f t="shared" si="11"/>
        <v>1</v>
      </c>
      <c r="I108" s="49">
        <f t="shared" si="12"/>
        <v>0</v>
      </c>
    </row>
    <row r="109" spans="1:9" ht="33">
      <c r="A109" s="14" t="s">
        <v>94</v>
      </c>
      <c r="B109" s="15">
        <v>130</v>
      </c>
      <c r="C109" s="16" t="s">
        <v>60</v>
      </c>
      <c r="D109" s="16" t="s">
        <v>96</v>
      </c>
      <c r="E109" s="16" t="s">
        <v>93</v>
      </c>
      <c r="F109" s="17">
        <f>30000*12-90712.68+700.84</f>
        <v>269988.16000000003</v>
      </c>
      <c r="G109" s="17">
        <f>30000*12-90712.68+700.84</f>
        <v>269988.16000000003</v>
      </c>
      <c r="H109" s="63">
        <f t="shared" si="11"/>
        <v>1</v>
      </c>
      <c r="I109" s="49">
        <f t="shared" si="12"/>
        <v>0</v>
      </c>
    </row>
    <row r="110" spans="1:9" ht="16.5">
      <c r="A110" s="40" t="s">
        <v>36</v>
      </c>
      <c r="B110" s="20">
        <v>130</v>
      </c>
      <c r="C110" s="21" t="s">
        <v>61</v>
      </c>
      <c r="D110" s="21"/>
      <c r="E110" s="21"/>
      <c r="F110" s="22">
        <f>F111</f>
        <v>6953052.76</v>
      </c>
      <c r="G110" s="22">
        <f>G111</f>
        <v>6948472.76</v>
      </c>
      <c r="H110" s="64">
        <f t="shared" si="11"/>
        <v>0.9993412965271387</v>
      </c>
      <c r="I110" s="49">
        <f t="shared" si="12"/>
        <v>4580</v>
      </c>
    </row>
    <row r="111" spans="1:9" ht="16.5">
      <c r="A111" s="14" t="s">
        <v>7</v>
      </c>
      <c r="B111" s="15">
        <v>130</v>
      </c>
      <c r="C111" s="16" t="s">
        <v>61</v>
      </c>
      <c r="D111" s="16">
        <v>7000000</v>
      </c>
      <c r="E111" s="16"/>
      <c r="F111" s="17">
        <f>F121+F128+F131+F124+F118+F142+F112+F138+F135</f>
        <v>6953052.76</v>
      </c>
      <c r="G111" s="17">
        <f>G121+G128+G131+G124+G118+G142+G112+G138+G135</f>
        <v>6948472.76</v>
      </c>
      <c r="H111" s="63">
        <f t="shared" si="11"/>
        <v>0.9993412965271387</v>
      </c>
      <c r="I111" s="49">
        <f t="shared" si="12"/>
        <v>4580</v>
      </c>
    </row>
    <row r="112" spans="1:9" ht="16.5">
      <c r="A112" s="14" t="s">
        <v>109</v>
      </c>
      <c r="B112" s="15">
        <v>130</v>
      </c>
      <c r="C112" s="16" t="s">
        <v>61</v>
      </c>
      <c r="D112" s="16" t="s">
        <v>106</v>
      </c>
      <c r="E112" s="16"/>
      <c r="F112" s="17">
        <f>F113+F116</f>
        <v>180000</v>
      </c>
      <c r="G112" s="17">
        <f>G113+G116</f>
        <v>180000</v>
      </c>
      <c r="H112" s="63">
        <f t="shared" si="11"/>
        <v>1</v>
      </c>
      <c r="I112" s="49">
        <f t="shared" si="12"/>
        <v>0</v>
      </c>
    </row>
    <row r="113" spans="1:9" ht="33">
      <c r="A113" s="14" t="s">
        <v>11</v>
      </c>
      <c r="B113" s="15">
        <v>130</v>
      </c>
      <c r="C113" s="16" t="s">
        <v>61</v>
      </c>
      <c r="D113" s="16" t="s">
        <v>106</v>
      </c>
      <c r="E113" s="16" t="s">
        <v>66</v>
      </c>
      <c r="F113" s="17">
        <f>F114</f>
        <v>180000</v>
      </c>
      <c r="G113" s="17">
        <f>G114</f>
        <v>180000</v>
      </c>
      <c r="H113" s="63">
        <f t="shared" si="11"/>
        <v>1</v>
      </c>
      <c r="I113" s="49">
        <f t="shared" si="12"/>
        <v>0</v>
      </c>
    </row>
    <row r="114" spans="1:9" ht="33">
      <c r="A114" s="14" t="s">
        <v>12</v>
      </c>
      <c r="B114" s="15">
        <v>130</v>
      </c>
      <c r="C114" s="16" t="s">
        <v>61</v>
      </c>
      <c r="D114" s="16" t="s">
        <v>106</v>
      </c>
      <c r="E114" s="16" t="s">
        <v>67</v>
      </c>
      <c r="F114" s="17">
        <f>F115</f>
        <v>180000</v>
      </c>
      <c r="G114" s="17">
        <f>G115</f>
        <v>180000</v>
      </c>
      <c r="H114" s="63">
        <f t="shared" si="11"/>
        <v>1</v>
      </c>
      <c r="I114" s="49">
        <f t="shared" si="12"/>
        <v>0</v>
      </c>
    </row>
    <row r="115" spans="1:9" ht="33">
      <c r="A115" s="14" t="s">
        <v>94</v>
      </c>
      <c r="B115" s="15">
        <v>130</v>
      </c>
      <c r="C115" s="16" t="s">
        <v>61</v>
      </c>
      <c r="D115" s="16" t="s">
        <v>106</v>
      </c>
      <c r="E115" s="16" t="s">
        <v>93</v>
      </c>
      <c r="F115" s="17">
        <v>180000</v>
      </c>
      <c r="G115" s="17">
        <v>180000</v>
      </c>
      <c r="H115" s="63">
        <f t="shared" si="11"/>
        <v>1</v>
      </c>
      <c r="I115" s="49">
        <f t="shared" si="12"/>
        <v>0</v>
      </c>
    </row>
    <row r="116" spans="1:9" ht="49.5" customHeight="1" hidden="1">
      <c r="A116" s="18" t="s">
        <v>111</v>
      </c>
      <c r="B116" s="35">
        <v>130</v>
      </c>
      <c r="C116" s="16" t="s">
        <v>61</v>
      </c>
      <c r="D116" s="16" t="s">
        <v>106</v>
      </c>
      <c r="E116" s="16" t="s">
        <v>107</v>
      </c>
      <c r="F116" s="17">
        <f>F117</f>
        <v>0</v>
      </c>
      <c r="G116" s="17">
        <f>G117</f>
        <v>0</v>
      </c>
      <c r="H116" s="63" t="e">
        <f t="shared" si="11"/>
        <v>#DIV/0!</v>
      </c>
      <c r="I116" s="49">
        <f t="shared" si="12"/>
        <v>0</v>
      </c>
    </row>
    <row r="117" spans="1:9" ht="66" customHeight="1" hidden="1">
      <c r="A117" s="18" t="s">
        <v>110</v>
      </c>
      <c r="B117" s="35">
        <v>130</v>
      </c>
      <c r="C117" s="16" t="s">
        <v>61</v>
      </c>
      <c r="D117" s="16" t="s">
        <v>106</v>
      </c>
      <c r="E117" s="16" t="s">
        <v>108</v>
      </c>
      <c r="F117" s="17"/>
      <c r="G117" s="17"/>
      <c r="H117" s="63" t="e">
        <f t="shared" si="11"/>
        <v>#DIV/0!</v>
      </c>
      <c r="I117" s="49">
        <f t="shared" si="12"/>
        <v>0</v>
      </c>
    </row>
    <row r="118" spans="1:9" ht="33">
      <c r="A118" s="14" t="s">
        <v>103</v>
      </c>
      <c r="B118" s="15">
        <v>130</v>
      </c>
      <c r="C118" s="16" t="s">
        <v>61</v>
      </c>
      <c r="D118" s="16" t="s">
        <v>102</v>
      </c>
      <c r="E118" s="16"/>
      <c r="F118" s="17">
        <f>F119</f>
        <v>372000</v>
      </c>
      <c r="G118" s="17">
        <f>G119</f>
        <v>372000</v>
      </c>
      <c r="H118" s="63">
        <f t="shared" si="11"/>
        <v>1</v>
      </c>
      <c r="I118" s="49">
        <f t="shared" si="12"/>
        <v>0</v>
      </c>
    </row>
    <row r="119" spans="1:9" ht="16.5">
      <c r="A119" s="14" t="s">
        <v>13</v>
      </c>
      <c r="B119" s="15">
        <v>130</v>
      </c>
      <c r="C119" s="16" t="s">
        <v>61</v>
      </c>
      <c r="D119" s="16" t="s">
        <v>102</v>
      </c>
      <c r="E119" s="16">
        <v>800</v>
      </c>
      <c r="F119" s="17">
        <f>F120</f>
        <v>372000</v>
      </c>
      <c r="G119" s="17">
        <f>G120</f>
        <v>372000</v>
      </c>
      <c r="H119" s="63">
        <f t="shared" si="11"/>
        <v>1</v>
      </c>
      <c r="I119" s="49">
        <f t="shared" si="12"/>
        <v>0</v>
      </c>
    </row>
    <row r="120" spans="1:9" ht="49.5">
      <c r="A120" s="14" t="s">
        <v>27</v>
      </c>
      <c r="B120" s="15">
        <v>130</v>
      </c>
      <c r="C120" s="16" t="s">
        <v>61</v>
      </c>
      <c r="D120" s="16" t="s">
        <v>102</v>
      </c>
      <c r="E120" s="16">
        <v>810</v>
      </c>
      <c r="F120" s="17">
        <v>372000</v>
      </c>
      <c r="G120" s="17">
        <v>372000</v>
      </c>
      <c r="H120" s="63">
        <f t="shared" si="11"/>
        <v>1</v>
      </c>
      <c r="I120" s="49">
        <f t="shared" si="12"/>
        <v>0</v>
      </c>
    </row>
    <row r="121" spans="1:9" ht="16.5">
      <c r="A121" s="14" t="s">
        <v>37</v>
      </c>
      <c r="B121" s="15">
        <v>130</v>
      </c>
      <c r="C121" s="16" t="s">
        <v>61</v>
      </c>
      <c r="D121" s="16">
        <v>7007103</v>
      </c>
      <c r="E121" s="16"/>
      <c r="F121" s="17">
        <f>F122</f>
        <v>6000000</v>
      </c>
      <c r="G121" s="17">
        <f>G122</f>
        <v>5995420</v>
      </c>
      <c r="H121" s="63">
        <f t="shared" si="11"/>
        <v>0.9992366666666667</v>
      </c>
      <c r="I121" s="49">
        <f t="shared" si="12"/>
        <v>4580</v>
      </c>
    </row>
    <row r="122" spans="1:9" ht="16.5">
      <c r="A122" s="14" t="s">
        <v>13</v>
      </c>
      <c r="B122" s="15">
        <v>130</v>
      </c>
      <c r="C122" s="16" t="s">
        <v>61</v>
      </c>
      <c r="D122" s="16">
        <v>7007103</v>
      </c>
      <c r="E122" s="16">
        <v>800</v>
      </c>
      <c r="F122" s="17">
        <f>F123</f>
        <v>6000000</v>
      </c>
      <c r="G122" s="17">
        <f>G123</f>
        <v>5995420</v>
      </c>
      <c r="H122" s="63">
        <f t="shared" si="11"/>
        <v>0.9992366666666667</v>
      </c>
      <c r="I122" s="49">
        <f t="shared" si="12"/>
        <v>4580</v>
      </c>
    </row>
    <row r="123" spans="1:9" ht="49.5">
      <c r="A123" s="14" t="s">
        <v>27</v>
      </c>
      <c r="B123" s="15">
        <v>130</v>
      </c>
      <c r="C123" s="16" t="s">
        <v>61</v>
      </c>
      <c r="D123" s="16">
        <v>7007103</v>
      </c>
      <c r="E123" s="16">
        <v>810</v>
      </c>
      <c r="F123" s="17">
        <v>6000000</v>
      </c>
      <c r="G123" s="17">
        <v>5995420</v>
      </c>
      <c r="H123" s="63">
        <f t="shared" si="11"/>
        <v>0.9992366666666667</v>
      </c>
      <c r="I123" s="49">
        <f t="shared" si="12"/>
        <v>4580</v>
      </c>
    </row>
    <row r="124" spans="1:9" ht="49.5" hidden="1">
      <c r="A124" s="14" t="s">
        <v>83</v>
      </c>
      <c r="B124" s="15">
        <v>130</v>
      </c>
      <c r="C124" s="16" t="s">
        <v>61</v>
      </c>
      <c r="D124" s="16" t="s">
        <v>84</v>
      </c>
      <c r="E124" s="16"/>
      <c r="F124" s="17">
        <f aca="true" t="shared" si="15" ref="F124:G126">F125</f>
        <v>0</v>
      </c>
      <c r="G124" s="17">
        <f t="shared" si="15"/>
        <v>0</v>
      </c>
      <c r="H124" s="63" t="e">
        <f t="shared" si="11"/>
        <v>#DIV/0!</v>
      </c>
      <c r="I124" s="49">
        <f t="shared" si="12"/>
        <v>0</v>
      </c>
    </row>
    <row r="125" spans="1:9" ht="33" hidden="1">
      <c r="A125" s="50" t="s">
        <v>11</v>
      </c>
      <c r="B125" s="54">
        <v>130</v>
      </c>
      <c r="C125" s="51" t="s">
        <v>61</v>
      </c>
      <c r="D125" s="51" t="s">
        <v>84</v>
      </c>
      <c r="E125" s="51" t="s">
        <v>66</v>
      </c>
      <c r="F125" s="52">
        <f t="shared" si="15"/>
        <v>0</v>
      </c>
      <c r="G125" s="52">
        <f t="shared" si="15"/>
        <v>0</v>
      </c>
      <c r="H125" s="66" t="e">
        <f t="shared" si="11"/>
        <v>#DIV/0!</v>
      </c>
      <c r="I125" s="49">
        <f t="shared" si="12"/>
        <v>0</v>
      </c>
    </row>
    <row r="126" spans="1:9" ht="33" hidden="1">
      <c r="A126" s="50" t="s">
        <v>12</v>
      </c>
      <c r="B126" s="54">
        <v>130</v>
      </c>
      <c r="C126" s="51" t="s">
        <v>61</v>
      </c>
      <c r="D126" s="51" t="s">
        <v>84</v>
      </c>
      <c r="E126" s="51" t="s">
        <v>67</v>
      </c>
      <c r="F126" s="52">
        <f t="shared" si="15"/>
        <v>0</v>
      </c>
      <c r="G126" s="52">
        <f t="shared" si="15"/>
        <v>0</v>
      </c>
      <c r="H126" s="66" t="e">
        <f t="shared" si="11"/>
        <v>#DIV/0!</v>
      </c>
      <c r="I126" s="49">
        <f t="shared" si="12"/>
        <v>0</v>
      </c>
    </row>
    <row r="127" spans="1:9" ht="33" hidden="1">
      <c r="A127" s="50" t="s">
        <v>94</v>
      </c>
      <c r="B127" s="54">
        <v>130</v>
      </c>
      <c r="C127" s="51" t="s">
        <v>61</v>
      </c>
      <c r="D127" s="51" t="s">
        <v>84</v>
      </c>
      <c r="E127" s="51" t="s">
        <v>93</v>
      </c>
      <c r="F127" s="52"/>
      <c r="G127" s="52"/>
      <c r="H127" s="66" t="e">
        <f t="shared" si="11"/>
        <v>#DIV/0!</v>
      </c>
      <c r="I127" s="49">
        <f t="shared" si="12"/>
        <v>0</v>
      </c>
    </row>
    <row r="128" spans="1:9" ht="16.5" hidden="1">
      <c r="A128" s="14" t="s">
        <v>38</v>
      </c>
      <c r="B128" s="15">
        <v>130</v>
      </c>
      <c r="C128" s="16" t="s">
        <v>61</v>
      </c>
      <c r="D128" s="16">
        <v>7007105</v>
      </c>
      <c r="E128" s="16"/>
      <c r="F128" s="17">
        <f>F129</f>
        <v>0</v>
      </c>
      <c r="G128" s="17">
        <f>G129</f>
        <v>0</v>
      </c>
      <c r="H128" s="63" t="e">
        <f t="shared" si="11"/>
        <v>#DIV/0!</v>
      </c>
      <c r="I128" s="49">
        <f t="shared" si="12"/>
        <v>0</v>
      </c>
    </row>
    <row r="129" spans="1:9" ht="16.5" hidden="1">
      <c r="A129" s="14" t="s">
        <v>13</v>
      </c>
      <c r="B129" s="15">
        <v>130</v>
      </c>
      <c r="C129" s="16" t="s">
        <v>61</v>
      </c>
      <c r="D129" s="16">
        <v>7007105</v>
      </c>
      <c r="E129" s="16">
        <v>800</v>
      </c>
      <c r="F129" s="17">
        <f>F130</f>
        <v>0</v>
      </c>
      <c r="G129" s="17">
        <f>G130</f>
        <v>0</v>
      </c>
      <c r="H129" s="63" t="e">
        <f t="shared" si="11"/>
        <v>#DIV/0!</v>
      </c>
      <c r="I129" s="49">
        <f t="shared" si="12"/>
        <v>0</v>
      </c>
    </row>
    <row r="130" spans="1:9" ht="49.5" hidden="1">
      <c r="A130" s="14" t="s">
        <v>27</v>
      </c>
      <c r="B130" s="15">
        <v>130</v>
      </c>
      <c r="C130" s="16" t="s">
        <v>61</v>
      </c>
      <c r="D130" s="16">
        <v>7007105</v>
      </c>
      <c r="E130" s="16">
        <v>810</v>
      </c>
      <c r="F130" s="17">
        <v>0</v>
      </c>
      <c r="G130" s="17">
        <v>0</v>
      </c>
      <c r="H130" s="63" t="e">
        <f t="shared" si="11"/>
        <v>#DIV/0!</v>
      </c>
      <c r="I130" s="49">
        <f t="shared" si="12"/>
        <v>0</v>
      </c>
    </row>
    <row r="131" spans="1:9" ht="33">
      <c r="A131" s="14" t="s">
        <v>80</v>
      </c>
      <c r="B131" s="15">
        <v>130</v>
      </c>
      <c r="C131" s="16" t="s">
        <v>61</v>
      </c>
      <c r="D131" s="16" t="s">
        <v>79</v>
      </c>
      <c r="E131" s="16"/>
      <c r="F131" s="17">
        <f aca="true" t="shared" si="16" ref="F131:G133">F132</f>
        <v>192500</v>
      </c>
      <c r="G131" s="17">
        <f t="shared" si="16"/>
        <v>192500</v>
      </c>
      <c r="H131" s="63">
        <f t="shared" si="11"/>
        <v>1</v>
      </c>
      <c r="I131" s="49">
        <f t="shared" si="12"/>
        <v>0</v>
      </c>
    </row>
    <row r="132" spans="1:9" ht="33">
      <c r="A132" s="14" t="s">
        <v>11</v>
      </c>
      <c r="B132" s="15">
        <v>130</v>
      </c>
      <c r="C132" s="16" t="s">
        <v>61</v>
      </c>
      <c r="D132" s="16" t="s">
        <v>79</v>
      </c>
      <c r="E132" s="16" t="s">
        <v>66</v>
      </c>
      <c r="F132" s="17">
        <f t="shared" si="16"/>
        <v>192500</v>
      </c>
      <c r="G132" s="17">
        <f t="shared" si="16"/>
        <v>192500</v>
      </c>
      <c r="H132" s="63">
        <f t="shared" si="11"/>
        <v>1</v>
      </c>
      <c r="I132" s="49">
        <f t="shared" si="12"/>
        <v>0</v>
      </c>
    </row>
    <row r="133" spans="1:9" ht="33">
      <c r="A133" s="14" t="s">
        <v>12</v>
      </c>
      <c r="B133" s="15">
        <v>130</v>
      </c>
      <c r="C133" s="16" t="s">
        <v>61</v>
      </c>
      <c r="D133" s="16" t="s">
        <v>79</v>
      </c>
      <c r="E133" s="16" t="s">
        <v>67</v>
      </c>
      <c r="F133" s="17">
        <f t="shared" si="16"/>
        <v>192500</v>
      </c>
      <c r="G133" s="17">
        <f t="shared" si="16"/>
        <v>192500</v>
      </c>
      <c r="H133" s="63">
        <f t="shared" si="11"/>
        <v>1</v>
      </c>
      <c r="I133" s="49">
        <f t="shared" si="12"/>
        <v>0</v>
      </c>
    </row>
    <row r="134" spans="1:9" ht="33">
      <c r="A134" s="14" t="s">
        <v>94</v>
      </c>
      <c r="B134" s="15">
        <v>130</v>
      </c>
      <c r="C134" s="16" t="s">
        <v>61</v>
      </c>
      <c r="D134" s="16" t="s">
        <v>79</v>
      </c>
      <c r="E134" s="16" t="s">
        <v>93</v>
      </c>
      <c r="F134" s="17">
        <f>488000-295500</f>
        <v>192500</v>
      </c>
      <c r="G134" s="17">
        <f>488000-295500</f>
        <v>192500</v>
      </c>
      <c r="H134" s="63">
        <f t="shared" si="11"/>
        <v>1</v>
      </c>
      <c r="I134" s="49">
        <f t="shared" si="12"/>
        <v>0</v>
      </c>
    </row>
    <row r="135" spans="1:9" ht="33">
      <c r="A135" s="14" t="s">
        <v>122</v>
      </c>
      <c r="B135" s="15">
        <v>130</v>
      </c>
      <c r="C135" s="16" t="s">
        <v>61</v>
      </c>
      <c r="D135" s="16" t="s">
        <v>121</v>
      </c>
      <c r="E135" s="16"/>
      <c r="F135" s="17">
        <f>F136</f>
        <v>94317.26000000001</v>
      </c>
      <c r="G135" s="17">
        <f>G136</f>
        <v>94317.26000000001</v>
      </c>
      <c r="H135" s="63">
        <f aca="true" t="shared" si="17" ref="H135:H198">G135/F135</f>
        <v>1</v>
      </c>
      <c r="I135" s="49">
        <f t="shared" si="12"/>
        <v>0</v>
      </c>
    </row>
    <row r="136" spans="1:9" ht="16.5">
      <c r="A136" s="14" t="s">
        <v>13</v>
      </c>
      <c r="B136" s="15">
        <v>130</v>
      </c>
      <c r="C136" s="16" t="s">
        <v>61</v>
      </c>
      <c r="D136" s="16" t="s">
        <v>121</v>
      </c>
      <c r="E136" s="16">
        <v>800</v>
      </c>
      <c r="F136" s="17">
        <f>F137</f>
        <v>94317.26000000001</v>
      </c>
      <c r="G136" s="17">
        <f>G137</f>
        <v>94317.26000000001</v>
      </c>
      <c r="H136" s="63">
        <f t="shared" si="17"/>
        <v>1</v>
      </c>
      <c r="I136" s="49">
        <f t="shared" si="12"/>
        <v>0</v>
      </c>
    </row>
    <row r="137" spans="1:9" ht="49.5">
      <c r="A137" s="14" t="s">
        <v>27</v>
      </c>
      <c r="B137" s="15">
        <v>130</v>
      </c>
      <c r="C137" s="16" t="s">
        <v>61</v>
      </c>
      <c r="D137" s="16" t="s">
        <v>121</v>
      </c>
      <c r="E137" s="16">
        <v>810</v>
      </c>
      <c r="F137" s="17">
        <f>44236.66+7962.6+42118</f>
        <v>94317.26000000001</v>
      </c>
      <c r="G137" s="17">
        <f>44236.66+7962.6+42118</f>
        <v>94317.26000000001</v>
      </c>
      <c r="H137" s="63">
        <f t="shared" si="17"/>
        <v>1</v>
      </c>
      <c r="I137" s="49">
        <f aca="true" t="shared" si="18" ref="I137:I199">F137-G137</f>
        <v>0</v>
      </c>
    </row>
    <row r="138" spans="1:9" ht="33">
      <c r="A138" s="14" t="s">
        <v>64</v>
      </c>
      <c r="B138" s="15">
        <v>130</v>
      </c>
      <c r="C138" s="16" t="s">
        <v>61</v>
      </c>
      <c r="D138" s="16" t="s">
        <v>63</v>
      </c>
      <c r="E138" s="16"/>
      <c r="F138" s="17">
        <f>F140</f>
        <v>49235.5</v>
      </c>
      <c r="G138" s="17">
        <f>G140</f>
        <v>49235.5</v>
      </c>
      <c r="H138" s="63">
        <f t="shared" si="17"/>
        <v>1</v>
      </c>
      <c r="I138" s="49">
        <f t="shared" si="18"/>
        <v>0</v>
      </c>
    </row>
    <row r="139" spans="1:9" ht="33">
      <c r="A139" s="14" t="s">
        <v>11</v>
      </c>
      <c r="B139" s="15">
        <v>130</v>
      </c>
      <c r="C139" s="16" t="s">
        <v>61</v>
      </c>
      <c r="D139" s="16" t="s">
        <v>63</v>
      </c>
      <c r="E139" s="16" t="s">
        <v>66</v>
      </c>
      <c r="F139" s="17">
        <f>F140</f>
        <v>49235.5</v>
      </c>
      <c r="G139" s="17">
        <f>G140</f>
        <v>49235.5</v>
      </c>
      <c r="H139" s="63">
        <f t="shared" si="17"/>
        <v>1</v>
      </c>
      <c r="I139" s="49">
        <f t="shared" si="18"/>
        <v>0</v>
      </c>
    </row>
    <row r="140" spans="1:9" ht="33">
      <c r="A140" s="14" t="s">
        <v>12</v>
      </c>
      <c r="B140" s="15">
        <v>130</v>
      </c>
      <c r="C140" s="16" t="s">
        <v>61</v>
      </c>
      <c r="D140" s="16" t="s">
        <v>63</v>
      </c>
      <c r="E140" s="16" t="s">
        <v>67</v>
      </c>
      <c r="F140" s="17">
        <f>F141</f>
        <v>49235.5</v>
      </c>
      <c r="G140" s="17">
        <f>G141</f>
        <v>49235.5</v>
      </c>
      <c r="H140" s="63">
        <f t="shared" si="17"/>
        <v>1</v>
      </c>
      <c r="I140" s="49">
        <f t="shared" si="18"/>
        <v>0</v>
      </c>
    </row>
    <row r="141" spans="1:9" ht="33">
      <c r="A141" s="14" t="s">
        <v>94</v>
      </c>
      <c r="B141" s="15">
        <v>130</v>
      </c>
      <c r="C141" s="16" t="s">
        <v>61</v>
      </c>
      <c r="D141" s="16" t="s">
        <v>63</v>
      </c>
      <c r="E141" s="16" t="s">
        <v>93</v>
      </c>
      <c r="F141" s="17">
        <v>49235.5</v>
      </c>
      <c r="G141" s="17">
        <v>49235.5</v>
      </c>
      <c r="H141" s="63">
        <f t="shared" si="17"/>
        <v>1</v>
      </c>
      <c r="I141" s="49">
        <f t="shared" si="18"/>
        <v>0</v>
      </c>
    </row>
    <row r="142" spans="1:9" ht="33">
      <c r="A142" s="14" t="s">
        <v>82</v>
      </c>
      <c r="B142" s="15">
        <v>130</v>
      </c>
      <c r="C142" s="16" t="s">
        <v>61</v>
      </c>
      <c r="D142" s="16" t="s">
        <v>81</v>
      </c>
      <c r="E142" s="16"/>
      <c r="F142" s="17">
        <f>F144</f>
        <v>65000</v>
      </c>
      <c r="G142" s="17">
        <f>G144</f>
        <v>65000</v>
      </c>
      <c r="H142" s="63">
        <f t="shared" si="17"/>
        <v>1</v>
      </c>
      <c r="I142" s="49">
        <f t="shared" si="18"/>
        <v>0</v>
      </c>
    </row>
    <row r="143" spans="1:9" ht="33">
      <c r="A143" s="14" t="s">
        <v>11</v>
      </c>
      <c r="B143" s="15">
        <v>130</v>
      </c>
      <c r="C143" s="16" t="s">
        <v>61</v>
      </c>
      <c r="D143" s="16" t="s">
        <v>81</v>
      </c>
      <c r="E143" s="16" t="s">
        <v>66</v>
      </c>
      <c r="F143" s="17">
        <f>F144</f>
        <v>65000</v>
      </c>
      <c r="G143" s="17">
        <f>G144</f>
        <v>65000</v>
      </c>
      <c r="H143" s="63">
        <f t="shared" si="17"/>
        <v>1</v>
      </c>
      <c r="I143" s="49">
        <f t="shared" si="18"/>
        <v>0</v>
      </c>
    </row>
    <row r="144" spans="1:9" ht="33">
      <c r="A144" s="14" t="s">
        <v>12</v>
      </c>
      <c r="B144" s="15">
        <v>130</v>
      </c>
      <c r="C144" s="16" t="s">
        <v>61</v>
      </c>
      <c r="D144" s="16" t="s">
        <v>81</v>
      </c>
      <c r="E144" s="16" t="s">
        <v>67</v>
      </c>
      <c r="F144" s="17">
        <f>F145</f>
        <v>65000</v>
      </c>
      <c r="G144" s="17">
        <f>G145</f>
        <v>65000</v>
      </c>
      <c r="H144" s="63">
        <f t="shared" si="17"/>
        <v>1</v>
      </c>
      <c r="I144" s="49">
        <f t="shared" si="18"/>
        <v>0</v>
      </c>
    </row>
    <row r="145" spans="1:9" ht="33">
      <c r="A145" s="14" t="s">
        <v>94</v>
      </c>
      <c r="B145" s="15">
        <v>130</v>
      </c>
      <c r="C145" s="16" t="s">
        <v>61</v>
      </c>
      <c r="D145" s="16" t="s">
        <v>81</v>
      </c>
      <c r="E145" s="16" t="s">
        <v>93</v>
      </c>
      <c r="F145" s="17">
        <v>65000</v>
      </c>
      <c r="G145" s="17">
        <v>65000</v>
      </c>
      <c r="H145" s="63">
        <f t="shared" si="17"/>
        <v>1</v>
      </c>
      <c r="I145" s="49">
        <f t="shared" si="18"/>
        <v>0</v>
      </c>
    </row>
    <row r="146" spans="1:9" ht="16.5">
      <c r="A146" s="40" t="s">
        <v>39</v>
      </c>
      <c r="B146" s="20">
        <v>130</v>
      </c>
      <c r="C146" s="21" t="s">
        <v>62</v>
      </c>
      <c r="D146" s="21"/>
      <c r="E146" s="21"/>
      <c r="F146" s="22">
        <f>F153+F147</f>
        <v>17819101.78</v>
      </c>
      <c r="G146" s="22">
        <f>G153+G147</f>
        <v>17807101.78</v>
      </c>
      <c r="H146" s="64">
        <f t="shared" si="17"/>
        <v>0.9993265653820178</v>
      </c>
      <c r="I146" s="49">
        <f t="shared" si="18"/>
        <v>12000</v>
      </c>
    </row>
    <row r="147" spans="1:9" ht="33">
      <c r="A147" s="14" t="s">
        <v>105</v>
      </c>
      <c r="B147" s="15">
        <v>130</v>
      </c>
      <c r="C147" s="16" t="s">
        <v>62</v>
      </c>
      <c r="D147" s="16" t="s">
        <v>104</v>
      </c>
      <c r="E147" s="16"/>
      <c r="F147" s="17">
        <f>F148+F151</f>
        <v>2987200</v>
      </c>
      <c r="G147" s="17">
        <f>G148+G151</f>
        <v>2987200</v>
      </c>
      <c r="H147" s="63">
        <f t="shared" si="17"/>
        <v>1</v>
      </c>
      <c r="I147" s="49">
        <f t="shared" si="18"/>
        <v>0</v>
      </c>
    </row>
    <row r="148" spans="1:9" ht="33">
      <c r="A148" s="14" t="s">
        <v>11</v>
      </c>
      <c r="B148" s="15">
        <v>130</v>
      </c>
      <c r="C148" s="16" t="s">
        <v>62</v>
      </c>
      <c r="D148" s="16" t="s">
        <v>104</v>
      </c>
      <c r="E148" s="16" t="s">
        <v>66</v>
      </c>
      <c r="F148" s="17">
        <f>F149</f>
        <v>170836</v>
      </c>
      <c r="G148" s="17">
        <f>G149</f>
        <v>170836</v>
      </c>
      <c r="H148" s="63">
        <f t="shared" si="17"/>
        <v>1</v>
      </c>
      <c r="I148" s="49">
        <f t="shared" si="18"/>
        <v>0</v>
      </c>
    </row>
    <row r="149" spans="1:9" ht="33">
      <c r="A149" s="14" t="s">
        <v>12</v>
      </c>
      <c r="B149" s="15">
        <v>130</v>
      </c>
      <c r="C149" s="16" t="s">
        <v>62</v>
      </c>
      <c r="D149" s="16" t="s">
        <v>104</v>
      </c>
      <c r="E149" s="16" t="s">
        <v>67</v>
      </c>
      <c r="F149" s="17">
        <f>F150</f>
        <v>170836</v>
      </c>
      <c r="G149" s="17">
        <f>G150</f>
        <v>170836</v>
      </c>
      <c r="H149" s="63">
        <f t="shared" si="17"/>
        <v>1</v>
      </c>
      <c r="I149" s="49">
        <f t="shared" si="18"/>
        <v>0</v>
      </c>
    </row>
    <row r="150" spans="1:9" ht="33">
      <c r="A150" s="14" t="s">
        <v>94</v>
      </c>
      <c r="B150" s="15">
        <v>130</v>
      </c>
      <c r="C150" s="16" t="s">
        <v>62</v>
      </c>
      <c r="D150" s="16" t="s">
        <v>104</v>
      </c>
      <c r="E150" s="16" t="s">
        <v>93</v>
      </c>
      <c r="F150" s="17">
        <f>104000+60836+6000</f>
        <v>170836</v>
      </c>
      <c r="G150" s="17">
        <f>104000+60836+6000</f>
        <v>170836</v>
      </c>
      <c r="H150" s="63">
        <f t="shared" si="17"/>
        <v>1</v>
      </c>
      <c r="I150" s="49">
        <f t="shared" si="18"/>
        <v>0</v>
      </c>
    </row>
    <row r="151" spans="1:9" ht="49.5">
      <c r="A151" s="18" t="s">
        <v>111</v>
      </c>
      <c r="B151" s="35">
        <v>130</v>
      </c>
      <c r="C151" s="16" t="s">
        <v>62</v>
      </c>
      <c r="D151" s="16" t="s">
        <v>104</v>
      </c>
      <c r="E151" s="16" t="s">
        <v>107</v>
      </c>
      <c r="F151" s="17">
        <f>F152</f>
        <v>2816364</v>
      </c>
      <c r="G151" s="17">
        <f>G152</f>
        <v>2816364</v>
      </c>
      <c r="H151" s="63">
        <f t="shared" si="17"/>
        <v>1</v>
      </c>
      <c r="I151" s="49">
        <f t="shared" si="18"/>
        <v>0</v>
      </c>
    </row>
    <row r="152" spans="1:9" ht="66">
      <c r="A152" s="18" t="s">
        <v>128</v>
      </c>
      <c r="B152" s="35">
        <v>130</v>
      </c>
      <c r="C152" s="16" t="s">
        <v>62</v>
      </c>
      <c r="D152" s="16" t="s">
        <v>104</v>
      </c>
      <c r="E152" s="16" t="s">
        <v>125</v>
      </c>
      <c r="F152" s="17">
        <f>2876200-4000-60836+5000</f>
        <v>2816364</v>
      </c>
      <c r="G152" s="17">
        <f>2876200-4000-60836+5000</f>
        <v>2816364</v>
      </c>
      <c r="H152" s="63">
        <f t="shared" si="17"/>
        <v>1</v>
      </c>
      <c r="I152" s="49">
        <f t="shared" si="18"/>
        <v>0</v>
      </c>
    </row>
    <row r="153" spans="1:9" ht="16.5">
      <c r="A153" s="14" t="s">
        <v>7</v>
      </c>
      <c r="B153" s="15">
        <v>130</v>
      </c>
      <c r="C153" s="16" t="s">
        <v>62</v>
      </c>
      <c r="D153" s="16">
        <v>7000000</v>
      </c>
      <c r="E153" s="16"/>
      <c r="F153" s="17">
        <f>F154+F160+F163+F169+F182+F185+F172+F178</f>
        <v>14831901.78</v>
      </c>
      <c r="G153" s="17">
        <f>G154+G160+G163+G169+G182+G185+G172+G178</f>
        <v>14819901.78</v>
      </c>
      <c r="H153" s="63">
        <f t="shared" si="17"/>
        <v>0.99919093315355</v>
      </c>
      <c r="I153" s="49">
        <f t="shared" si="18"/>
        <v>12000</v>
      </c>
    </row>
    <row r="154" spans="1:9" ht="16.5">
      <c r="A154" s="14" t="s">
        <v>40</v>
      </c>
      <c r="B154" s="15">
        <v>130</v>
      </c>
      <c r="C154" s="16" t="s">
        <v>62</v>
      </c>
      <c r="D154" s="16">
        <v>7007001</v>
      </c>
      <c r="E154" s="16"/>
      <c r="F154" s="17">
        <f>F158+F155</f>
        <v>5486824.19</v>
      </c>
      <c r="G154" s="17">
        <f>G158+G155</f>
        <v>5486824.19</v>
      </c>
      <c r="H154" s="63">
        <f t="shared" si="17"/>
        <v>1</v>
      </c>
      <c r="I154" s="49">
        <f t="shared" si="18"/>
        <v>0</v>
      </c>
    </row>
    <row r="155" spans="1:9" ht="33">
      <c r="A155" s="14" t="s">
        <v>11</v>
      </c>
      <c r="B155" s="15">
        <v>130</v>
      </c>
      <c r="C155" s="16" t="s">
        <v>62</v>
      </c>
      <c r="D155" s="16">
        <v>7007001</v>
      </c>
      <c r="E155" s="16" t="s">
        <v>66</v>
      </c>
      <c r="F155" s="17">
        <f>F156</f>
        <v>86384.3</v>
      </c>
      <c r="G155" s="17">
        <f>G156</f>
        <v>86384.3</v>
      </c>
      <c r="H155" s="63">
        <f t="shared" si="17"/>
        <v>1</v>
      </c>
      <c r="I155" s="49">
        <f t="shared" si="18"/>
        <v>0</v>
      </c>
    </row>
    <row r="156" spans="1:9" ht="33">
      <c r="A156" s="14" t="s">
        <v>12</v>
      </c>
      <c r="B156" s="15">
        <v>130</v>
      </c>
      <c r="C156" s="16" t="s">
        <v>62</v>
      </c>
      <c r="D156" s="16">
        <v>7007001</v>
      </c>
      <c r="E156" s="16" t="s">
        <v>67</v>
      </c>
      <c r="F156" s="17">
        <f>F157</f>
        <v>86384.3</v>
      </c>
      <c r="G156" s="17">
        <f>G157</f>
        <v>86384.3</v>
      </c>
      <c r="H156" s="63">
        <f t="shared" si="17"/>
        <v>1</v>
      </c>
      <c r="I156" s="49">
        <f t="shared" si="18"/>
        <v>0</v>
      </c>
    </row>
    <row r="157" spans="1:9" ht="33">
      <c r="A157" s="14" t="s">
        <v>94</v>
      </c>
      <c r="B157" s="15">
        <v>130</v>
      </c>
      <c r="C157" s="16" t="s">
        <v>62</v>
      </c>
      <c r="D157" s="16">
        <v>7007001</v>
      </c>
      <c r="E157" s="16" t="s">
        <v>93</v>
      </c>
      <c r="F157" s="17">
        <f>34992.3+48392+3000</f>
        <v>86384.3</v>
      </c>
      <c r="G157" s="17">
        <f>34992.3+48392+3000</f>
        <v>86384.3</v>
      </c>
      <c r="H157" s="63">
        <f t="shared" si="17"/>
        <v>1</v>
      </c>
      <c r="I157" s="49">
        <f t="shared" si="18"/>
        <v>0</v>
      </c>
    </row>
    <row r="158" spans="1:9" ht="16.5">
      <c r="A158" s="14" t="s">
        <v>13</v>
      </c>
      <c r="B158" s="15">
        <v>130</v>
      </c>
      <c r="C158" s="16" t="s">
        <v>62</v>
      </c>
      <c r="D158" s="16">
        <v>7007001</v>
      </c>
      <c r="E158" s="16">
        <v>800</v>
      </c>
      <c r="F158" s="17">
        <f>F159</f>
        <v>5400439.890000001</v>
      </c>
      <c r="G158" s="17">
        <f>G159</f>
        <v>5400439.890000001</v>
      </c>
      <c r="H158" s="63">
        <f t="shared" si="17"/>
        <v>1</v>
      </c>
      <c r="I158" s="49">
        <f t="shared" si="18"/>
        <v>0</v>
      </c>
    </row>
    <row r="159" spans="1:9" ht="49.5">
      <c r="A159" s="14" t="s">
        <v>27</v>
      </c>
      <c r="B159" s="15">
        <v>130</v>
      </c>
      <c r="C159" s="16" t="s">
        <v>62</v>
      </c>
      <c r="D159" s="16">
        <v>7007001</v>
      </c>
      <c r="E159" s="16">
        <v>810</v>
      </c>
      <c r="F159" s="17">
        <f>4800000+565671.73+34768.16</f>
        <v>5400439.890000001</v>
      </c>
      <c r="G159" s="17">
        <f>4800000+565671.73+34768.16</f>
        <v>5400439.890000001</v>
      </c>
      <c r="H159" s="63">
        <f t="shared" si="17"/>
        <v>1</v>
      </c>
      <c r="I159" s="49">
        <f t="shared" si="18"/>
        <v>0</v>
      </c>
    </row>
    <row r="160" spans="1:9" ht="16.5">
      <c r="A160" s="14" t="s">
        <v>41</v>
      </c>
      <c r="B160" s="15">
        <v>130</v>
      </c>
      <c r="C160" s="16" t="s">
        <v>62</v>
      </c>
      <c r="D160" s="16">
        <v>7007002</v>
      </c>
      <c r="E160" s="16"/>
      <c r="F160" s="17">
        <f>F161</f>
        <v>503138</v>
      </c>
      <c r="G160" s="17">
        <f>G161</f>
        <v>503138</v>
      </c>
      <c r="H160" s="63">
        <f t="shared" si="17"/>
        <v>1</v>
      </c>
      <c r="I160" s="49">
        <f t="shared" si="18"/>
        <v>0</v>
      </c>
    </row>
    <row r="161" spans="1:9" ht="16.5">
      <c r="A161" s="14" t="s">
        <v>13</v>
      </c>
      <c r="B161" s="15">
        <v>130</v>
      </c>
      <c r="C161" s="16" t="s">
        <v>62</v>
      </c>
      <c r="D161" s="16">
        <v>7007002</v>
      </c>
      <c r="E161" s="16">
        <v>800</v>
      </c>
      <c r="F161" s="17">
        <f>F162</f>
        <v>503138</v>
      </c>
      <c r="G161" s="17">
        <f>G162</f>
        <v>503138</v>
      </c>
      <c r="H161" s="63">
        <f t="shared" si="17"/>
        <v>1</v>
      </c>
      <c r="I161" s="49">
        <f t="shared" si="18"/>
        <v>0</v>
      </c>
    </row>
    <row r="162" spans="1:9" ht="49.5">
      <c r="A162" s="14" t="s">
        <v>27</v>
      </c>
      <c r="B162" s="15">
        <v>130</v>
      </c>
      <c r="C162" s="16" t="s">
        <v>62</v>
      </c>
      <c r="D162" s="16">
        <v>7007002</v>
      </c>
      <c r="E162" s="16">
        <v>810</v>
      </c>
      <c r="F162" s="17">
        <v>503138</v>
      </c>
      <c r="G162" s="17">
        <v>503138</v>
      </c>
      <c r="H162" s="63">
        <f t="shared" si="17"/>
        <v>1</v>
      </c>
      <c r="I162" s="49">
        <f t="shared" si="18"/>
        <v>0</v>
      </c>
    </row>
    <row r="163" spans="1:9" ht="16.5">
      <c r="A163" s="14" t="s">
        <v>42</v>
      </c>
      <c r="B163" s="15">
        <v>130</v>
      </c>
      <c r="C163" s="16" t="s">
        <v>62</v>
      </c>
      <c r="D163" s="16">
        <v>7007003</v>
      </c>
      <c r="E163" s="16"/>
      <c r="F163" s="17">
        <f>F164+F167</f>
        <v>305331.26</v>
      </c>
      <c r="G163" s="17">
        <f>G164+G167</f>
        <v>293331.26</v>
      </c>
      <c r="H163" s="63">
        <f t="shared" si="17"/>
        <v>0.9606984230831785</v>
      </c>
      <c r="I163" s="49">
        <f t="shared" si="18"/>
        <v>12000</v>
      </c>
    </row>
    <row r="164" spans="1:9" ht="33">
      <c r="A164" s="14" t="s">
        <v>11</v>
      </c>
      <c r="B164" s="15">
        <v>130</v>
      </c>
      <c r="C164" s="16" t="s">
        <v>62</v>
      </c>
      <c r="D164" s="16">
        <v>7007003</v>
      </c>
      <c r="E164" s="16" t="s">
        <v>66</v>
      </c>
      <c r="F164" s="17">
        <f>F165</f>
        <v>48000</v>
      </c>
      <c r="G164" s="17">
        <f>G165</f>
        <v>36000</v>
      </c>
      <c r="H164" s="63">
        <f t="shared" si="17"/>
        <v>0.75</v>
      </c>
      <c r="I164" s="49">
        <f t="shared" si="18"/>
        <v>12000</v>
      </c>
    </row>
    <row r="165" spans="1:9" ht="33">
      <c r="A165" s="14" t="s">
        <v>12</v>
      </c>
      <c r="B165" s="15">
        <v>130</v>
      </c>
      <c r="C165" s="16" t="s">
        <v>62</v>
      </c>
      <c r="D165" s="16">
        <v>7007003</v>
      </c>
      <c r="E165" s="16" t="s">
        <v>67</v>
      </c>
      <c r="F165" s="17">
        <f>F166</f>
        <v>48000</v>
      </c>
      <c r="G165" s="17">
        <f>G166</f>
        <v>36000</v>
      </c>
      <c r="H165" s="63">
        <f t="shared" si="17"/>
        <v>0.75</v>
      </c>
      <c r="I165" s="49">
        <f t="shared" si="18"/>
        <v>12000</v>
      </c>
    </row>
    <row r="166" spans="1:9" ht="33">
      <c r="A166" s="14" t="s">
        <v>94</v>
      </c>
      <c r="B166" s="15">
        <v>130</v>
      </c>
      <c r="C166" s="16" t="s">
        <v>62</v>
      </c>
      <c r="D166" s="16">
        <v>7007003</v>
      </c>
      <c r="E166" s="16" t="s">
        <v>93</v>
      </c>
      <c r="F166" s="17">
        <v>48000</v>
      </c>
      <c r="G166" s="17">
        <v>36000</v>
      </c>
      <c r="H166" s="63">
        <f t="shared" si="17"/>
        <v>0.75</v>
      </c>
      <c r="I166" s="49">
        <f t="shared" si="18"/>
        <v>12000</v>
      </c>
    </row>
    <row r="167" spans="1:9" ht="16.5">
      <c r="A167" s="14" t="s">
        <v>13</v>
      </c>
      <c r="B167" s="15">
        <v>130</v>
      </c>
      <c r="C167" s="16" t="s">
        <v>62</v>
      </c>
      <c r="D167" s="16">
        <v>7007003</v>
      </c>
      <c r="E167" s="16">
        <v>800</v>
      </c>
      <c r="F167" s="17">
        <f>F168</f>
        <v>257331.26</v>
      </c>
      <c r="G167" s="17">
        <f>G168</f>
        <v>257331.26</v>
      </c>
      <c r="H167" s="63">
        <f t="shared" si="17"/>
        <v>1</v>
      </c>
      <c r="I167" s="49">
        <f t="shared" si="18"/>
        <v>0</v>
      </c>
    </row>
    <row r="168" spans="1:9" ht="49.5">
      <c r="A168" s="14" t="s">
        <v>27</v>
      </c>
      <c r="B168" s="15">
        <v>130</v>
      </c>
      <c r="C168" s="16" t="s">
        <v>62</v>
      </c>
      <c r="D168" s="16">
        <v>7007003</v>
      </c>
      <c r="E168" s="16">
        <v>810</v>
      </c>
      <c r="F168" s="17">
        <v>257331.26</v>
      </c>
      <c r="G168" s="17">
        <v>257331.26</v>
      </c>
      <c r="H168" s="63">
        <f t="shared" si="17"/>
        <v>1</v>
      </c>
      <c r="I168" s="49">
        <f t="shared" si="18"/>
        <v>0</v>
      </c>
    </row>
    <row r="169" spans="1:9" ht="33">
      <c r="A169" s="14" t="s">
        <v>43</v>
      </c>
      <c r="B169" s="15">
        <v>130</v>
      </c>
      <c r="C169" s="16" t="s">
        <v>62</v>
      </c>
      <c r="D169" s="16">
        <v>7007004</v>
      </c>
      <c r="E169" s="16"/>
      <c r="F169" s="17">
        <f>F170</f>
        <v>3976700</v>
      </c>
      <c r="G169" s="17">
        <f>G170</f>
        <v>3976700</v>
      </c>
      <c r="H169" s="63">
        <f t="shared" si="17"/>
        <v>1</v>
      </c>
      <c r="I169" s="49">
        <f t="shared" si="18"/>
        <v>0</v>
      </c>
    </row>
    <row r="170" spans="1:9" ht="16.5">
      <c r="A170" s="14" t="s">
        <v>13</v>
      </c>
      <c r="B170" s="15">
        <v>130</v>
      </c>
      <c r="C170" s="16" t="s">
        <v>62</v>
      </c>
      <c r="D170" s="16">
        <v>7007004</v>
      </c>
      <c r="E170" s="16">
        <v>800</v>
      </c>
      <c r="F170" s="17">
        <f>F171</f>
        <v>3976700</v>
      </c>
      <c r="G170" s="17">
        <f>G171</f>
        <v>3976700</v>
      </c>
      <c r="H170" s="63">
        <f t="shared" si="17"/>
        <v>1</v>
      </c>
      <c r="I170" s="49">
        <f t="shared" si="18"/>
        <v>0</v>
      </c>
    </row>
    <row r="171" spans="1:9" ht="49.5">
      <c r="A171" s="14" t="s">
        <v>27</v>
      </c>
      <c r="B171" s="15">
        <v>130</v>
      </c>
      <c r="C171" s="16" t="s">
        <v>62</v>
      </c>
      <c r="D171" s="16">
        <v>7007004</v>
      </c>
      <c r="E171" s="16">
        <v>810</v>
      </c>
      <c r="F171" s="17">
        <v>3976700</v>
      </c>
      <c r="G171" s="17">
        <v>3976700</v>
      </c>
      <c r="H171" s="63">
        <f t="shared" si="17"/>
        <v>1</v>
      </c>
      <c r="I171" s="49">
        <f t="shared" si="18"/>
        <v>0</v>
      </c>
    </row>
    <row r="172" spans="1:9" ht="16.5">
      <c r="A172" s="14" t="s">
        <v>69</v>
      </c>
      <c r="B172" s="15">
        <v>130</v>
      </c>
      <c r="C172" s="16" t="s">
        <v>62</v>
      </c>
      <c r="D172" s="16" t="s">
        <v>68</v>
      </c>
      <c r="E172" s="16"/>
      <c r="F172" s="17">
        <f>F176+F173</f>
        <v>1288078.3299999998</v>
      </c>
      <c r="G172" s="17">
        <f>G176+G173</f>
        <v>1288078.3299999998</v>
      </c>
      <c r="H172" s="63">
        <f t="shared" si="17"/>
        <v>1</v>
      </c>
      <c r="I172" s="49">
        <f t="shared" si="18"/>
        <v>0</v>
      </c>
    </row>
    <row r="173" spans="1:9" ht="33" hidden="1">
      <c r="A173" s="14" t="s">
        <v>11</v>
      </c>
      <c r="B173" s="15">
        <v>130</v>
      </c>
      <c r="C173" s="16" t="s">
        <v>62</v>
      </c>
      <c r="D173" s="16" t="s">
        <v>68</v>
      </c>
      <c r="E173" s="16" t="s">
        <v>66</v>
      </c>
      <c r="F173" s="17">
        <f>F174</f>
        <v>0</v>
      </c>
      <c r="G173" s="17">
        <f>G174</f>
        <v>0</v>
      </c>
      <c r="H173" s="63" t="e">
        <f t="shared" si="17"/>
        <v>#DIV/0!</v>
      </c>
      <c r="I173" s="49">
        <f t="shared" si="18"/>
        <v>0</v>
      </c>
    </row>
    <row r="174" spans="1:9" ht="33" hidden="1">
      <c r="A174" s="14" t="s">
        <v>12</v>
      </c>
      <c r="B174" s="15">
        <v>130</v>
      </c>
      <c r="C174" s="16" t="s">
        <v>62</v>
      </c>
      <c r="D174" s="16" t="s">
        <v>68</v>
      </c>
      <c r="E174" s="16" t="s">
        <v>67</v>
      </c>
      <c r="F174" s="17">
        <f>F175</f>
        <v>0</v>
      </c>
      <c r="G174" s="17">
        <f>G175</f>
        <v>0</v>
      </c>
      <c r="H174" s="63" t="e">
        <f t="shared" si="17"/>
        <v>#DIV/0!</v>
      </c>
      <c r="I174" s="49">
        <f t="shared" si="18"/>
        <v>0</v>
      </c>
    </row>
    <row r="175" spans="1:9" ht="33" hidden="1">
      <c r="A175" s="14" t="s">
        <v>94</v>
      </c>
      <c r="B175" s="15">
        <v>130</v>
      </c>
      <c r="C175" s="16" t="s">
        <v>62</v>
      </c>
      <c r="D175" s="16" t="s">
        <v>68</v>
      </c>
      <c r="E175" s="16" t="s">
        <v>93</v>
      </c>
      <c r="F175" s="17"/>
      <c r="G175" s="17"/>
      <c r="H175" s="63" t="e">
        <f t="shared" si="17"/>
        <v>#DIV/0!</v>
      </c>
      <c r="I175" s="49">
        <f t="shared" si="18"/>
        <v>0</v>
      </c>
    </row>
    <row r="176" spans="1:9" ht="16.5">
      <c r="A176" s="14" t="s">
        <v>13</v>
      </c>
      <c r="B176" s="15">
        <v>130</v>
      </c>
      <c r="C176" s="16" t="s">
        <v>62</v>
      </c>
      <c r="D176" s="16" t="s">
        <v>68</v>
      </c>
      <c r="E176" s="16">
        <v>800</v>
      </c>
      <c r="F176" s="17">
        <f>F177</f>
        <v>1288078.3299999998</v>
      </c>
      <c r="G176" s="17">
        <f>G177</f>
        <v>1288078.3299999998</v>
      </c>
      <c r="H176" s="63">
        <f t="shared" si="17"/>
        <v>1</v>
      </c>
      <c r="I176" s="49">
        <f t="shared" si="18"/>
        <v>0</v>
      </c>
    </row>
    <row r="177" spans="1:9" ht="49.5">
      <c r="A177" s="14" t="s">
        <v>27</v>
      </c>
      <c r="B177" s="15">
        <v>130</v>
      </c>
      <c r="C177" s="16" t="s">
        <v>62</v>
      </c>
      <c r="D177" s="16" t="s">
        <v>68</v>
      </c>
      <c r="E177" s="16">
        <v>810</v>
      </c>
      <c r="F177" s="17">
        <f>3000000+2767370+649830-134320-4744920-31286.6-49235.5-190000-5000+30000-4359.57</f>
        <v>1288078.3299999998</v>
      </c>
      <c r="G177" s="17">
        <f>3000000+2767370+649830-134320-4744920-31286.6-49235.5-190000-5000+30000-4359.57</f>
        <v>1288078.3299999998</v>
      </c>
      <c r="H177" s="63">
        <f t="shared" si="17"/>
        <v>1</v>
      </c>
      <c r="I177" s="49">
        <f t="shared" si="18"/>
        <v>0</v>
      </c>
    </row>
    <row r="178" spans="1:9" ht="16.5">
      <c r="A178" s="14" t="s">
        <v>124</v>
      </c>
      <c r="B178" s="42">
        <v>130</v>
      </c>
      <c r="C178" s="16" t="s">
        <v>62</v>
      </c>
      <c r="D178" s="16" t="s">
        <v>123</v>
      </c>
      <c r="E178" s="16"/>
      <c r="F178" s="17">
        <f>F180</f>
        <v>2732830</v>
      </c>
      <c r="G178" s="17">
        <f>G180</f>
        <v>2732830</v>
      </c>
      <c r="H178" s="63">
        <f t="shared" si="17"/>
        <v>1</v>
      </c>
      <c r="I178" s="49">
        <f t="shared" si="18"/>
        <v>0</v>
      </c>
    </row>
    <row r="179" spans="1:9" ht="33">
      <c r="A179" s="14" t="s">
        <v>11</v>
      </c>
      <c r="B179" s="42">
        <v>130</v>
      </c>
      <c r="C179" s="16" t="s">
        <v>62</v>
      </c>
      <c r="D179" s="16" t="s">
        <v>123</v>
      </c>
      <c r="E179" s="16" t="s">
        <v>66</v>
      </c>
      <c r="F179" s="17">
        <f>F180</f>
        <v>2732830</v>
      </c>
      <c r="G179" s="17">
        <f>G180</f>
        <v>2732830</v>
      </c>
      <c r="H179" s="63">
        <f t="shared" si="17"/>
        <v>1</v>
      </c>
      <c r="I179" s="49">
        <f t="shared" si="18"/>
        <v>0</v>
      </c>
    </row>
    <row r="180" spans="1:9" ht="33">
      <c r="A180" s="14" t="s">
        <v>12</v>
      </c>
      <c r="B180" s="42">
        <v>130</v>
      </c>
      <c r="C180" s="16" t="s">
        <v>62</v>
      </c>
      <c r="D180" s="16" t="s">
        <v>123</v>
      </c>
      <c r="E180" s="16" t="s">
        <v>67</v>
      </c>
      <c r="F180" s="17">
        <f>F181</f>
        <v>2732830</v>
      </c>
      <c r="G180" s="17">
        <f>G181</f>
        <v>2732830</v>
      </c>
      <c r="H180" s="63">
        <f t="shared" si="17"/>
        <v>1</v>
      </c>
      <c r="I180" s="49">
        <f t="shared" si="18"/>
        <v>0</v>
      </c>
    </row>
    <row r="181" spans="1:9" ht="33">
      <c r="A181" s="14" t="s">
        <v>94</v>
      </c>
      <c r="B181" s="42">
        <v>130</v>
      </c>
      <c r="C181" s="16" t="s">
        <v>62</v>
      </c>
      <c r="D181" s="16" t="s">
        <v>123</v>
      </c>
      <c r="E181" s="16" t="s">
        <v>93</v>
      </c>
      <c r="F181" s="17">
        <v>2732830</v>
      </c>
      <c r="G181" s="17">
        <v>2732830</v>
      </c>
      <c r="H181" s="63">
        <f t="shared" si="17"/>
        <v>1</v>
      </c>
      <c r="I181" s="49">
        <f t="shared" si="18"/>
        <v>0</v>
      </c>
    </row>
    <row r="182" spans="1:9" ht="16.5">
      <c r="A182" s="14" t="s">
        <v>45</v>
      </c>
      <c r="B182" s="15">
        <v>130</v>
      </c>
      <c r="C182" s="16" t="s">
        <v>62</v>
      </c>
      <c r="D182" s="16">
        <v>7007007</v>
      </c>
      <c r="E182" s="16"/>
      <c r="F182" s="17">
        <f>F183</f>
        <v>105000</v>
      </c>
      <c r="G182" s="17">
        <f>G183</f>
        <v>105000</v>
      </c>
      <c r="H182" s="63">
        <f t="shared" si="17"/>
        <v>1</v>
      </c>
      <c r="I182" s="49">
        <f t="shared" si="18"/>
        <v>0</v>
      </c>
    </row>
    <row r="183" spans="1:9" ht="16.5">
      <c r="A183" s="14" t="s">
        <v>13</v>
      </c>
      <c r="B183" s="15">
        <v>130</v>
      </c>
      <c r="C183" s="16" t="s">
        <v>62</v>
      </c>
      <c r="D183" s="16">
        <v>7007007</v>
      </c>
      <c r="E183" s="16">
        <v>800</v>
      </c>
      <c r="F183" s="17">
        <f>F184</f>
        <v>105000</v>
      </c>
      <c r="G183" s="17">
        <f>G184</f>
        <v>105000</v>
      </c>
      <c r="H183" s="63">
        <f t="shared" si="17"/>
        <v>1</v>
      </c>
      <c r="I183" s="49">
        <f t="shared" si="18"/>
        <v>0</v>
      </c>
    </row>
    <row r="184" spans="1:9" ht="49.5">
      <c r="A184" s="14" t="s">
        <v>27</v>
      </c>
      <c r="B184" s="15">
        <v>130</v>
      </c>
      <c r="C184" s="16" t="s">
        <v>62</v>
      </c>
      <c r="D184" s="16">
        <v>7007007</v>
      </c>
      <c r="E184" s="16">
        <v>810</v>
      </c>
      <c r="F184" s="17">
        <f>105000</f>
        <v>105000</v>
      </c>
      <c r="G184" s="17">
        <f>105000</f>
        <v>105000</v>
      </c>
      <c r="H184" s="63">
        <f t="shared" si="17"/>
        <v>1</v>
      </c>
      <c r="I184" s="49">
        <f t="shared" si="18"/>
        <v>0</v>
      </c>
    </row>
    <row r="185" spans="1:9" ht="33">
      <c r="A185" s="14" t="s">
        <v>44</v>
      </c>
      <c r="B185" s="15">
        <v>130</v>
      </c>
      <c r="C185" s="16" t="s">
        <v>62</v>
      </c>
      <c r="D185" s="16">
        <v>7007009</v>
      </c>
      <c r="E185" s="16"/>
      <c r="F185" s="17">
        <f>F186</f>
        <v>434000</v>
      </c>
      <c r="G185" s="17">
        <f>G186</f>
        <v>434000</v>
      </c>
      <c r="H185" s="63">
        <f t="shared" si="17"/>
        <v>1</v>
      </c>
      <c r="I185" s="49">
        <f t="shared" si="18"/>
        <v>0</v>
      </c>
    </row>
    <row r="186" spans="1:9" ht="16.5">
      <c r="A186" s="14" t="s">
        <v>13</v>
      </c>
      <c r="B186" s="15">
        <v>130</v>
      </c>
      <c r="C186" s="16" t="s">
        <v>62</v>
      </c>
      <c r="D186" s="16">
        <v>7007009</v>
      </c>
      <c r="E186" s="16">
        <v>800</v>
      </c>
      <c r="F186" s="17">
        <f>F187</f>
        <v>434000</v>
      </c>
      <c r="G186" s="17">
        <f>G187</f>
        <v>434000</v>
      </c>
      <c r="H186" s="63">
        <f t="shared" si="17"/>
        <v>1</v>
      </c>
      <c r="I186" s="49">
        <f t="shared" si="18"/>
        <v>0</v>
      </c>
    </row>
    <row r="187" spans="1:9" ht="50.25" thickBot="1">
      <c r="A187" s="14" t="s">
        <v>27</v>
      </c>
      <c r="B187" s="15">
        <v>130</v>
      </c>
      <c r="C187" s="16" t="s">
        <v>62</v>
      </c>
      <c r="D187" s="16">
        <v>7007009</v>
      </c>
      <c r="E187" s="16">
        <v>810</v>
      </c>
      <c r="F187" s="17">
        <v>434000</v>
      </c>
      <c r="G187" s="17">
        <v>434000</v>
      </c>
      <c r="H187" s="63">
        <f t="shared" si="17"/>
        <v>1</v>
      </c>
      <c r="I187" s="49">
        <f t="shared" si="18"/>
        <v>0</v>
      </c>
    </row>
    <row r="188" spans="1:9" ht="17.25" thickBot="1">
      <c r="A188" s="3" t="s">
        <v>46</v>
      </c>
      <c r="B188" s="4">
        <v>130</v>
      </c>
      <c r="C188" s="8">
        <v>1000</v>
      </c>
      <c r="D188" s="8"/>
      <c r="E188" s="8"/>
      <c r="F188" s="7">
        <f>F189+F194</f>
        <v>228617.96</v>
      </c>
      <c r="G188" s="7">
        <f>G189+G194</f>
        <v>228617.96</v>
      </c>
      <c r="H188" s="61">
        <f t="shared" si="17"/>
        <v>1</v>
      </c>
      <c r="I188" s="49">
        <f t="shared" si="18"/>
        <v>0</v>
      </c>
    </row>
    <row r="189" spans="1:9" ht="16.5">
      <c r="A189" s="10" t="s">
        <v>47</v>
      </c>
      <c r="B189" s="11">
        <v>130</v>
      </c>
      <c r="C189" s="12">
        <v>1001</v>
      </c>
      <c r="D189" s="12">
        <v>7000000</v>
      </c>
      <c r="E189" s="12"/>
      <c r="F189" s="13">
        <f aca="true" t="shared" si="19" ref="F189:G192">F190</f>
        <v>208617.96</v>
      </c>
      <c r="G189" s="13">
        <f t="shared" si="19"/>
        <v>208617.96</v>
      </c>
      <c r="H189" s="62">
        <f t="shared" si="17"/>
        <v>1</v>
      </c>
      <c r="I189" s="49">
        <f t="shared" si="18"/>
        <v>0</v>
      </c>
    </row>
    <row r="190" spans="1:9" ht="16.5">
      <c r="A190" s="14" t="s">
        <v>48</v>
      </c>
      <c r="B190" s="15">
        <v>130</v>
      </c>
      <c r="C190" s="16">
        <v>1001</v>
      </c>
      <c r="D190" s="16">
        <v>7001651</v>
      </c>
      <c r="E190" s="16"/>
      <c r="F190" s="17">
        <f t="shared" si="19"/>
        <v>208617.96</v>
      </c>
      <c r="G190" s="17">
        <f t="shared" si="19"/>
        <v>208617.96</v>
      </c>
      <c r="H190" s="63">
        <f t="shared" si="17"/>
        <v>1</v>
      </c>
      <c r="I190" s="49">
        <f t="shared" si="18"/>
        <v>0</v>
      </c>
    </row>
    <row r="191" spans="1:9" ht="16.5">
      <c r="A191" s="14" t="s">
        <v>49</v>
      </c>
      <c r="B191" s="15">
        <v>130</v>
      </c>
      <c r="C191" s="16">
        <v>1001</v>
      </c>
      <c r="D191" s="16">
        <v>7001651</v>
      </c>
      <c r="E191" s="16">
        <v>300</v>
      </c>
      <c r="F191" s="17">
        <f t="shared" si="19"/>
        <v>208617.96</v>
      </c>
      <c r="G191" s="17">
        <f t="shared" si="19"/>
        <v>208617.96</v>
      </c>
      <c r="H191" s="63">
        <f t="shared" si="17"/>
        <v>1</v>
      </c>
      <c r="I191" s="49">
        <f t="shared" si="18"/>
        <v>0</v>
      </c>
    </row>
    <row r="192" spans="1:9" ht="49.5">
      <c r="A192" s="18" t="s">
        <v>88</v>
      </c>
      <c r="B192" s="15">
        <v>130</v>
      </c>
      <c r="C192" s="16">
        <v>1001</v>
      </c>
      <c r="D192" s="16">
        <v>7001651</v>
      </c>
      <c r="E192" s="16" t="s">
        <v>86</v>
      </c>
      <c r="F192" s="17">
        <f t="shared" si="19"/>
        <v>208617.96</v>
      </c>
      <c r="G192" s="17">
        <f t="shared" si="19"/>
        <v>208617.96</v>
      </c>
      <c r="H192" s="63">
        <f t="shared" si="17"/>
        <v>1</v>
      </c>
      <c r="I192" s="49">
        <f t="shared" si="18"/>
        <v>0</v>
      </c>
    </row>
    <row r="193" spans="1:9" ht="49.5">
      <c r="A193" s="18" t="s">
        <v>89</v>
      </c>
      <c r="B193" s="15">
        <v>130</v>
      </c>
      <c r="C193" s="16">
        <v>1001</v>
      </c>
      <c r="D193" s="16">
        <v>7001651</v>
      </c>
      <c r="E193" s="16" t="s">
        <v>87</v>
      </c>
      <c r="F193" s="17">
        <f>201023+7594.96</f>
        <v>208617.96</v>
      </c>
      <c r="G193" s="17">
        <f>201023+7594.96</f>
        <v>208617.96</v>
      </c>
      <c r="H193" s="63">
        <f t="shared" si="17"/>
        <v>1</v>
      </c>
      <c r="I193" s="49">
        <f t="shared" si="18"/>
        <v>0</v>
      </c>
    </row>
    <row r="194" spans="1:9" ht="33">
      <c r="A194" s="43" t="s">
        <v>114</v>
      </c>
      <c r="B194" s="15">
        <v>130</v>
      </c>
      <c r="C194" s="12" t="s">
        <v>112</v>
      </c>
      <c r="D194" s="12">
        <v>7000000</v>
      </c>
      <c r="E194" s="12"/>
      <c r="F194" s="13">
        <f aca="true" t="shared" si="20" ref="F194:G197">F195</f>
        <v>20000</v>
      </c>
      <c r="G194" s="13">
        <f t="shared" si="20"/>
        <v>20000</v>
      </c>
      <c r="H194" s="62">
        <f t="shared" si="17"/>
        <v>1</v>
      </c>
      <c r="I194" s="49">
        <f t="shared" si="18"/>
        <v>0</v>
      </c>
    </row>
    <row r="195" spans="1:9" ht="16.5">
      <c r="A195" s="14" t="s">
        <v>20</v>
      </c>
      <c r="B195" s="15">
        <v>130</v>
      </c>
      <c r="C195" s="16" t="s">
        <v>112</v>
      </c>
      <c r="D195" s="16" t="s">
        <v>113</v>
      </c>
      <c r="E195" s="16"/>
      <c r="F195" s="17">
        <f t="shared" si="20"/>
        <v>20000</v>
      </c>
      <c r="G195" s="17">
        <f t="shared" si="20"/>
        <v>20000</v>
      </c>
      <c r="H195" s="63">
        <f t="shared" si="17"/>
        <v>1</v>
      </c>
      <c r="I195" s="49">
        <f t="shared" si="18"/>
        <v>0</v>
      </c>
    </row>
    <row r="196" spans="1:9" ht="16.5">
      <c r="A196" s="14" t="s">
        <v>49</v>
      </c>
      <c r="B196" s="15">
        <v>130</v>
      </c>
      <c r="C196" s="16" t="s">
        <v>112</v>
      </c>
      <c r="D196" s="16" t="s">
        <v>113</v>
      </c>
      <c r="E196" s="16">
        <v>300</v>
      </c>
      <c r="F196" s="17">
        <f t="shared" si="20"/>
        <v>20000</v>
      </c>
      <c r="G196" s="17">
        <f t="shared" si="20"/>
        <v>20000</v>
      </c>
      <c r="H196" s="63">
        <f t="shared" si="17"/>
        <v>1</v>
      </c>
      <c r="I196" s="49">
        <f t="shared" si="18"/>
        <v>0</v>
      </c>
    </row>
    <row r="197" spans="1:9" ht="49.5">
      <c r="A197" s="18" t="s">
        <v>88</v>
      </c>
      <c r="B197" s="15">
        <v>130</v>
      </c>
      <c r="C197" s="16" t="s">
        <v>112</v>
      </c>
      <c r="D197" s="16" t="s">
        <v>113</v>
      </c>
      <c r="E197" s="16" t="s">
        <v>86</v>
      </c>
      <c r="F197" s="17">
        <f t="shared" si="20"/>
        <v>20000</v>
      </c>
      <c r="G197" s="17">
        <f t="shared" si="20"/>
        <v>20000</v>
      </c>
      <c r="H197" s="63">
        <f t="shared" si="17"/>
        <v>1</v>
      </c>
      <c r="I197" s="49">
        <f t="shared" si="18"/>
        <v>0</v>
      </c>
    </row>
    <row r="198" spans="1:9" ht="50.25" thickBot="1">
      <c r="A198" s="18" t="s">
        <v>89</v>
      </c>
      <c r="B198" s="15">
        <v>130</v>
      </c>
      <c r="C198" s="16" t="s">
        <v>112</v>
      </c>
      <c r="D198" s="16" t="s">
        <v>113</v>
      </c>
      <c r="E198" s="16" t="s">
        <v>87</v>
      </c>
      <c r="F198" s="17">
        <v>20000</v>
      </c>
      <c r="G198" s="17">
        <v>20000</v>
      </c>
      <c r="H198" s="63">
        <f t="shared" si="17"/>
        <v>1</v>
      </c>
      <c r="I198" s="49">
        <f t="shared" si="18"/>
        <v>0</v>
      </c>
    </row>
    <row r="199" spans="1:9" ht="17.25" thickBot="1">
      <c r="A199" s="44" t="s">
        <v>50</v>
      </c>
      <c r="B199" s="45"/>
      <c r="C199" s="46"/>
      <c r="D199" s="46"/>
      <c r="E199" s="46"/>
      <c r="F199" s="47">
        <f>F25+F6</f>
        <v>73362707.78</v>
      </c>
      <c r="G199" s="47">
        <f>G25+G6</f>
        <v>72157528.71</v>
      </c>
      <c r="H199" s="70">
        <f>G199/F199</f>
        <v>0.9835723202364054</v>
      </c>
      <c r="I199" s="49">
        <f t="shared" si="18"/>
        <v>1205179.0700000077</v>
      </c>
    </row>
    <row r="200" spans="6:8" ht="16.5">
      <c r="F200" s="48">
        <f>F199-'Приложение 7'!E190</f>
        <v>0</v>
      </c>
      <c r="G200" s="48">
        <f>G199-'Приложение 7'!F190</f>
        <v>0</v>
      </c>
      <c r="H200" s="48">
        <f>H199-'Приложение 7'!G190</f>
        <v>0</v>
      </c>
    </row>
    <row r="230" ht="16.5">
      <c r="A230" s="58" t="s">
        <v>126</v>
      </c>
    </row>
    <row r="231" ht="16.5">
      <c r="A231" s="58"/>
    </row>
    <row r="232" ht="16.5">
      <c r="A232" s="59" t="s">
        <v>127</v>
      </c>
    </row>
  </sheetData>
  <sheetProtection/>
  <mergeCells count="2">
    <mergeCell ref="A2:H2"/>
    <mergeCell ref="C1:H1"/>
  </mergeCells>
  <hyperlinks>
    <hyperlink ref="A232" r:id="rId1" display="http://base.garant.ru/70408460/4/#ixzz3uaIXizLi"/>
  </hyperlinks>
  <printOptions/>
  <pageMargins left="0.7" right="0.7" top="0.75" bottom="0.75" header="0.3" footer="0.3"/>
  <pageSetup fitToHeight="0" fitToWidth="1" horizontalDpi="600" verticalDpi="600" orientation="portrait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Трубчевска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Милютина</dc:creator>
  <cp:keywords/>
  <dc:description/>
  <cp:lastModifiedBy>Рыжикова</cp:lastModifiedBy>
  <cp:lastPrinted>2016-06-28T09:33:46Z</cp:lastPrinted>
  <dcterms:created xsi:type="dcterms:W3CDTF">2014-03-26T10:47:32Z</dcterms:created>
  <dcterms:modified xsi:type="dcterms:W3CDTF">2016-06-28T09:35:56Z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