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10" windowWidth="13395" windowHeight="6600" activeTab="1"/>
  </bookViews>
  <sheets>
    <sheet name="Прил 2" sheetId="2" r:id="rId1"/>
    <sheet name="Прил 3" sheetId="4" r:id="rId2"/>
    <sheet name="Лист3" sheetId="3" r:id="rId3"/>
  </sheets>
  <definedNames>
    <definedName name="_xlnm.Print_Area" localSheetId="1">'Прил 3'!$A$1:$L$201</definedName>
  </definedNames>
  <calcPr calcId="125725"/>
</workbook>
</file>

<file path=xl/calcChain.xml><?xml version="1.0" encoding="utf-8"?>
<calcChain xmlns="http://schemas.openxmlformats.org/spreadsheetml/2006/main">
  <c r="K189" i="4"/>
  <c r="L6"/>
  <c r="L7"/>
  <c r="L8"/>
  <c r="L9"/>
  <c r="L10"/>
  <c r="L11"/>
  <c r="L12"/>
  <c r="L13"/>
  <c r="L14"/>
  <c r="L15"/>
  <c r="L16"/>
  <c r="L17"/>
  <c r="L18"/>
  <c r="L19"/>
  <c r="L20"/>
  <c r="L21"/>
  <c r="L22"/>
  <c r="L25"/>
  <c r="L26"/>
  <c r="L27"/>
  <c r="L28"/>
  <c r="L29"/>
  <c r="L30"/>
  <c r="L31"/>
  <c r="L32"/>
  <c r="L36"/>
  <c r="L37"/>
  <c r="L38"/>
  <c r="L39"/>
  <c r="L40"/>
  <c r="L41"/>
  <c r="L42"/>
  <c r="L43"/>
  <c r="L44"/>
  <c r="L45"/>
  <c r="L46"/>
  <c r="L47"/>
  <c r="L48"/>
  <c r="L49"/>
  <c r="L50"/>
  <c r="L51"/>
  <c r="L53"/>
  <c r="L54"/>
  <c r="L55"/>
  <c r="L56"/>
  <c r="L58"/>
  <c r="L59"/>
  <c r="L60"/>
  <c r="L63"/>
  <c r="L66"/>
  <c r="L67"/>
  <c r="L68"/>
  <c r="L69"/>
  <c r="L70"/>
  <c r="L71"/>
  <c r="L72"/>
  <c r="L73"/>
  <c r="L74"/>
  <c r="L75"/>
  <c r="L76"/>
  <c r="L79"/>
  <c r="L82"/>
  <c r="L83"/>
  <c r="L84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8"/>
  <c r="L111"/>
  <c r="L114"/>
  <c r="L115"/>
  <c r="L116"/>
  <c r="L117"/>
  <c r="L118"/>
  <c r="L119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40"/>
  <c r="L141"/>
  <c r="L142"/>
  <c r="L143"/>
  <c r="L145"/>
  <c r="L146"/>
  <c r="L147"/>
  <c r="L148"/>
  <c r="L149"/>
  <c r="L150"/>
  <c r="L152"/>
  <c r="L153"/>
  <c r="L154"/>
  <c r="L155"/>
  <c r="L156"/>
  <c r="L157"/>
  <c r="L158"/>
  <c r="L159"/>
  <c r="L160"/>
  <c r="L161"/>
  <c r="L162"/>
  <c r="L163"/>
  <c r="L164"/>
  <c r="L167"/>
  <c r="L168"/>
  <c r="L169"/>
  <c r="L170"/>
  <c r="L171"/>
  <c r="L172"/>
  <c r="L173"/>
  <c r="L175"/>
  <c r="L178"/>
  <c r="L179"/>
  <c r="L180"/>
  <c r="L181"/>
  <c r="L182"/>
  <c r="L183"/>
  <c r="L184"/>
  <c r="L189"/>
  <c r="L190"/>
  <c r="L191"/>
  <c r="L192"/>
  <c r="L193"/>
  <c r="L194"/>
  <c r="L195"/>
  <c r="L196"/>
  <c r="L197"/>
  <c r="L198"/>
  <c r="L199"/>
  <c r="L200"/>
  <c r="L5"/>
  <c r="K199"/>
  <c r="K198" s="1"/>
  <c r="K197" s="1"/>
  <c r="K196" s="1"/>
  <c r="K194"/>
  <c r="K193" s="1"/>
  <c r="K192" s="1"/>
  <c r="K191" s="1"/>
  <c r="K190"/>
  <c r="K188"/>
  <c r="K187" s="1"/>
  <c r="K186" s="1"/>
  <c r="K185" s="1"/>
  <c r="L185" s="1"/>
  <c r="K183"/>
  <c r="K182" s="1"/>
  <c r="K180"/>
  <c r="K179" s="1"/>
  <c r="K177"/>
  <c r="K176" s="1"/>
  <c r="L176" s="1"/>
  <c r="K174"/>
  <c r="L174" s="1"/>
  <c r="K172"/>
  <c r="K170"/>
  <c r="K168"/>
  <c r="K166"/>
  <c r="L166" s="1"/>
  <c r="K163"/>
  <c r="K162" s="1"/>
  <c r="K160"/>
  <c r="K159" s="1"/>
  <c r="K157"/>
  <c r="K156" s="1"/>
  <c r="K154"/>
  <c r="K153" s="1"/>
  <c r="K151"/>
  <c r="L151" s="1"/>
  <c r="K149"/>
  <c r="K148" s="1"/>
  <c r="K146"/>
  <c r="K145" s="1"/>
  <c r="K144"/>
  <c r="L144" s="1"/>
  <c r="K142"/>
  <c r="K141" s="1"/>
  <c r="K140" s="1"/>
  <c r="K137"/>
  <c r="K135"/>
  <c r="K134" s="1"/>
  <c r="K131"/>
  <c r="K130" s="1"/>
  <c r="K128"/>
  <c r="K127" s="1"/>
  <c r="K124"/>
  <c r="K123" s="1"/>
  <c r="K121"/>
  <c r="K120" s="1"/>
  <c r="L120" s="1"/>
  <c r="K118"/>
  <c r="K117" s="1"/>
  <c r="K115"/>
  <c r="K113"/>
  <c r="L113" s="1"/>
  <c r="K110"/>
  <c r="K109" s="1"/>
  <c r="L109" s="1"/>
  <c r="K107"/>
  <c r="K106" s="1"/>
  <c r="L106" s="1"/>
  <c r="K103"/>
  <c r="K102" s="1"/>
  <c r="K101" s="1"/>
  <c r="K98"/>
  <c r="K97" s="1"/>
  <c r="K95"/>
  <c r="K93"/>
  <c r="K92" s="1"/>
  <c r="K91" s="1"/>
  <c r="K89"/>
  <c r="K86"/>
  <c r="K85" s="1"/>
  <c r="L85" s="1"/>
  <c r="K83"/>
  <c r="K82" s="1"/>
  <c r="K78"/>
  <c r="K77" s="1"/>
  <c r="L77" s="1"/>
  <c r="K76"/>
  <c r="K74"/>
  <c r="K73" s="1"/>
  <c r="K68"/>
  <c r="K67"/>
  <c r="K65"/>
  <c r="K64" s="1"/>
  <c r="L64" s="1"/>
  <c r="K62"/>
  <c r="K61" s="1"/>
  <c r="L61" s="1"/>
  <c r="K59"/>
  <c r="K58" s="1"/>
  <c r="K55"/>
  <c r="K54" s="1"/>
  <c r="K53" s="1"/>
  <c r="K49"/>
  <c r="K48" s="1"/>
  <c r="K46"/>
  <c r="K45" s="1"/>
  <c r="K42"/>
  <c r="K41"/>
  <c r="K38"/>
  <c r="K35"/>
  <c r="L35" s="1"/>
  <c r="K31"/>
  <c r="K30" s="1"/>
  <c r="K29" s="1"/>
  <c r="K27"/>
  <c r="K26" s="1"/>
  <c r="K25" s="1"/>
  <c r="K20"/>
  <c r="K19" s="1"/>
  <c r="K18" s="1"/>
  <c r="K17" s="1"/>
  <c r="K15"/>
  <c r="K13"/>
  <c r="K10"/>
  <c r="K9" s="1"/>
  <c r="K8" s="1"/>
  <c r="K7" s="1"/>
  <c r="K6" s="1"/>
  <c r="J199"/>
  <c r="J198" s="1"/>
  <c r="J197" s="1"/>
  <c r="J196" s="1"/>
  <c r="J194"/>
  <c r="J193" s="1"/>
  <c r="J192" s="1"/>
  <c r="J191" s="1"/>
  <c r="J190"/>
  <c r="J188"/>
  <c r="J187" s="1"/>
  <c r="J186" s="1"/>
  <c r="J185" s="1"/>
  <c r="J183"/>
  <c r="J182" s="1"/>
  <c r="J180"/>
  <c r="J179" s="1"/>
  <c r="J177"/>
  <c r="J176" s="1"/>
  <c r="J174"/>
  <c r="J172"/>
  <c r="J170"/>
  <c r="J168"/>
  <c r="J166"/>
  <c r="J163"/>
  <c r="J162" s="1"/>
  <c r="J160"/>
  <c r="J159" s="1"/>
  <c r="J157"/>
  <c r="J156" s="1"/>
  <c r="J154"/>
  <c r="J153" s="1"/>
  <c r="J151"/>
  <c r="J149"/>
  <c r="J148" s="1"/>
  <c r="J146"/>
  <c r="J145" s="1"/>
  <c r="J144"/>
  <c r="J142"/>
  <c r="J141" s="1"/>
  <c r="J140" s="1"/>
  <c r="J137"/>
  <c r="J135"/>
  <c r="J134" s="1"/>
  <c r="J131"/>
  <c r="J130" s="1"/>
  <c r="J128"/>
  <c r="J127" s="1"/>
  <c r="J124"/>
  <c r="J123" s="1"/>
  <c r="J121"/>
  <c r="J120" s="1"/>
  <c r="J118"/>
  <c r="J117" s="1"/>
  <c r="J115"/>
  <c r="J113"/>
  <c r="J110"/>
  <c r="J109" s="1"/>
  <c r="J107"/>
  <c r="J106" s="1"/>
  <c r="J103"/>
  <c r="J102" s="1"/>
  <c r="J101" s="1"/>
  <c r="J98"/>
  <c r="J97" s="1"/>
  <c r="J95"/>
  <c r="J93"/>
  <c r="J92" s="1"/>
  <c r="J91" s="1"/>
  <c r="J89"/>
  <c r="J86"/>
  <c r="J85" s="1"/>
  <c r="J83"/>
  <c r="J82" s="1"/>
  <c r="J78"/>
  <c r="J77" s="1"/>
  <c r="J76"/>
  <c r="J74"/>
  <c r="J73" s="1"/>
  <c r="J68"/>
  <c r="J67"/>
  <c r="J65"/>
  <c r="J64" s="1"/>
  <c r="J62"/>
  <c r="J61" s="1"/>
  <c r="J59"/>
  <c r="J58" s="1"/>
  <c r="J55"/>
  <c r="J54" s="1"/>
  <c r="J53" s="1"/>
  <c r="J49"/>
  <c r="J48" s="1"/>
  <c r="J46"/>
  <c r="J45" s="1"/>
  <c r="J42"/>
  <c r="J41"/>
  <c r="J38"/>
  <c r="J35"/>
  <c r="J34" s="1"/>
  <c r="J31"/>
  <c r="J30" s="1"/>
  <c r="J29" s="1"/>
  <c r="J27"/>
  <c r="J26" s="1"/>
  <c r="J25" s="1"/>
  <c r="J20"/>
  <c r="J19" s="1"/>
  <c r="J18" s="1"/>
  <c r="J17" s="1"/>
  <c r="J15"/>
  <c r="J13"/>
  <c r="J10"/>
  <c r="J9" s="1"/>
  <c r="J8" s="1"/>
  <c r="J7" s="1"/>
  <c r="J6" s="1"/>
  <c r="J5" s="1"/>
  <c r="L188" l="1"/>
  <c r="L186"/>
  <c r="L187"/>
  <c r="L177"/>
  <c r="L110"/>
  <c r="L121"/>
  <c r="L107"/>
  <c r="L86"/>
  <c r="L62"/>
  <c r="L78"/>
  <c r="L65"/>
  <c r="K5"/>
  <c r="J165"/>
  <c r="K165"/>
  <c r="L165" s="1"/>
  <c r="K139"/>
  <c r="L139" s="1"/>
  <c r="J139"/>
  <c r="J112"/>
  <c r="J133"/>
  <c r="J105" s="1"/>
  <c r="K34"/>
  <c r="K57"/>
  <c r="K112"/>
  <c r="L112" s="1"/>
  <c r="K133"/>
  <c r="J33"/>
  <c r="J24" s="1"/>
  <c r="K81"/>
  <c r="L81" s="1"/>
  <c r="J57"/>
  <c r="J52" s="1"/>
  <c r="J81"/>
  <c r="G6" i="3"/>
  <c r="G9"/>
  <c r="F19"/>
  <c r="D18"/>
  <c r="G18" s="1"/>
  <c r="C18"/>
  <c r="D20"/>
  <c r="G20" s="1"/>
  <c r="C20"/>
  <c r="C19" s="1"/>
  <c r="D16"/>
  <c r="G16" s="1"/>
  <c r="C16"/>
  <c r="D15"/>
  <c r="G15" s="1"/>
  <c r="C15"/>
  <c r="D14"/>
  <c r="G14" s="1"/>
  <c r="C14"/>
  <c r="D12"/>
  <c r="G12" s="1"/>
  <c r="C12"/>
  <c r="D11"/>
  <c r="G11" s="1"/>
  <c r="C11"/>
  <c r="D7"/>
  <c r="G7" s="1"/>
  <c r="C7"/>
  <c r="C6"/>
  <c r="D5"/>
  <c r="G5" s="1"/>
  <c r="C5"/>
  <c r="D4"/>
  <c r="G4" s="1"/>
  <c r="C4"/>
  <c r="H137" i="2"/>
  <c r="H136" s="1"/>
  <c r="H135" s="1"/>
  <c r="H134" s="1"/>
  <c r="H133" s="1"/>
  <c r="H10"/>
  <c r="G102"/>
  <c r="H103"/>
  <c r="G103"/>
  <c r="G115"/>
  <c r="G133"/>
  <c r="I11"/>
  <c r="I12"/>
  <c r="I16"/>
  <c r="I21"/>
  <c r="I22"/>
  <c r="I28"/>
  <c r="I32"/>
  <c r="I37"/>
  <c r="I39"/>
  <c r="I40"/>
  <c r="I43"/>
  <c r="I44"/>
  <c r="I47"/>
  <c r="I50"/>
  <c r="I55"/>
  <c r="I59"/>
  <c r="I62"/>
  <c r="I69"/>
  <c r="I70"/>
  <c r="I71"/>
  <c r="I98"/>
  <c r="I119"/>
  <c r="I123"/>
  <c r="I129"/>
  <c r="I137"/>
  <c r="I142"/>
  <c r="H141"/>
  <c r="H140" s="1"/>
  <c r="H132"/>
  <c r="H128"/>
  <c r="H127" s="1"/>
  <c r="H122"/>
  <c r="H121"/>
  <c r="H120" s="1"/>
  <c r="H118"/>
  <c r="H116"/>
  <c r="H114"/>
  <c r="H113" s="1"/>
  <c r="H112" s="1"/>
  <c r="H111"/>
  <c r="H110" s="1"/>
  <c r="H108"/>
  <c r="H107" s="1"/>
  <c r="H106" s="1"/>
  <c r="H97"/>
  <c r="H91"/>
  <c r="H84"/>
  <c r="H83" s="1"/>
  <c r="H82"/>
  <c r="H74"/>
  <c r="H68"/>
  <c r="H67" s="1"/>
  <c r="H66"/>
  <c r="H64"/>
  <c r="H61"/>
  <c r="H60" s="1"/>
  <c r="H58"/>
  <c r="H54"/>
  <c r="H49"/>
  <c r="H48" s="1"/>
  <c r="H46"/>
  <c r="H45" s="1"/>
  <c r="H42"/>
  <c r="H41"/>
  <c r="H38"/>
  <c r="H35"/>
  <c r="H31"/>
  <c r="H27"/>
  <c r="H20"/>
  <c r="H19" s="1"/>
  <c r="H18" s="1"/>
  <c r="H17" s="1"/>
  <c r="H15"/>
  <c r="H14"/>
  <c r="H13" s="1"/>
  <c r="G141"/>
  <c r="G140" s="1"/>
  <c r="G139" s="1"/>
  <c r="G138" s="1"/>
  <c r="G136"/>
  <c r="G135" s="1"/>
  <c r="G134" s="1"/>
  <c r="G132"/>
  <c r="G131" s="1"/>
  <c r="G130" s="1"/>
  <c r="G128"/>
  <c r="G127" s="1"/>
  <c r="G126"/>
  <c r="G125" s="1"/>
  <c r="G124" s="1"/>
  <c r="G122"/>
  <c r="G121"/>
  <c r="G120" s="1"/>
  <c r="G118"/>
  <c r="G117"/>
  <c r="G116" s="1"/>
  <c r="G114"/>
  <c r="G113" s="1"/>
  <c r="G112" s="1"/>
  <c r="G111"/>
  <c r="G110" s="1"/>
  <c r="G109" s="1"/>
  <c r="G108"/>
  <c r="G107" s="1"/>
  <c r="G106" s="1"/>
  <c r="G105"/>
  <c r="G104" s="1"/>
  <c r="G101"/>
  <c r="G100" s="1"/>
  <c r="G99" s="1"/>
  <c r="G97"/>
  <c r="G96" s="1"/>
  <c r="G95"/>
  <c r="G94" s="1"/>
  <c r="G93" s="1"/>
  <c r="G92"/>
  <c r="G91" s="1"/>
  <c r="G90" s="1"/>
  <c r="G89"/>
  <c r="G88" s="1"/>
  <c r="G87" s="1"/>
  <c r="G85"/>
  <c r="G84" s="1"/>
  <c r="G83" s="1"/>
  <c r="G82"/>
  <c r="G81" s="1"/>
  <c r="G80" s="1"/>
  <c r="G77"/>
  <c r="G76" s="1"/>
  <c r="G75" s="1"/>
  <c r="G74"/>
  <c r="G73" s="1"/>
  <c r="G72" s="1"/>
  <c r="G68"/>
  <c r="G67" s="1"/>
  <c r="G66"/>
  <c r="G65"/>
  <c r="G64" s="1"/>
  <c r="G61"/>
  <c r="G60" s="1"/>
  <c r="G58"/>
  <c r="G57" s="1"/>
  <c r="G54"/>
  <c r="G53" s="1"/>
  <c r="G52" s="1"/>
  <c r="G49"/>
  <c r="G48" s="1"/>
  <c r="G46"/>
  <c r="G45" s="1"/>
  <c r="G42"/>
  <c r="G41"/>
  <c r="G38"/>
  <c r="G36"/>
  <c r="G35" s="1"/>
  <c r="G31"/>
  <c r="G30" s="1"/>
  <c r="G29" s="1"/>
  <c r="G27"/>
  <c r="G26" s="1"/>
  <c r="G25" s="1"/>
  <c r="G20"/>
  <c r="G19" s="1"/>
  <c r="G18" s="1"/>
  <c r="G17" s="1"/>
  <c r="G15"/>
  <c r="G14"/>
  <c r="G13" s="1"/>
  <c r="G10"/>
  <c r="G9" s="1"/>
  <c r="K105" i="4" l="1"/>
  <c r="L105" s="1"/>
  <c r="K52"/>
  <c r="L52" s="1"/>
  <c r="L57"/>
  <c r="K33"/>
  <c r="L34"/>
  <c r="J80"/>
  <c r="J23" s="1"/>
  <c r="J201" s="1"/>
  <c r="D19" i="3"/>
  <c r="G19" s="1"/>
  <c r="H115" i="2"/>
  <c r="G86"/>
  <c r="G79"/>
  <c r="I13"/>
  <c r="I42"/>
  <c r="I48"/>
  <c r="I67"/>
  <c r="I127"/>
  <c r="I38"/>
  <c r="I106"/>
  <c r="G8"/>
  <c r="G7" s="1"/>
  <c r="G6" s="1"/>
  <c r="G5" s="1"/>
  <c r="I135"/>
  <c r="I121"/>
  <c r="I113"/>
  <c r="I108"/>
  <c r="I84"/>
  <c r="I20"/>
  <c r="I17"/>
  <c r="I64"/>
  <c r="I112"/>
  <c r="I120"/>
  <c r="I117"/>
  <c r="I65"/>
  <c r="I61"/>
  <c r="I18"/>
  <c r="I58"/>
  <c r="H57"/>
  <c r="I57" s="1"/>
  <c r="I74"/>
  <c r="H73"/>
  <c r="I82"/>
  <c r="H81"/>
  <c r="H88"/>
  <c r="I89"/>
  <c r="I95"/>
  <c r="H94"/>
  <c r="H93" s="1"/>
  <c r="H96"/>
  <c r="I96" s="1"/>
  <c r="I97"/>
  <c r="I105"/>
  <c r="H104"/>
  <c r="I104" s="1"/>
  <c r="I126"/>
  <c r="H125"/>
  <c r="H131"/>
  <c r="I132"/>
  <c r="H139"/>
  <c r="I140"/>
  <c r="I141"/>
  <c r="H9"/>
  <c r="I10"/>
  <c r="I15"/>
  <c r="H26"/>
  <c r="I27"/>
  <c r="H34"/>
  <c r="H33" s="1"/>
  <c r="I35"/>
  <c r="I41"/>
  <c r="I45"/>
  <c r="H53"/>
  <c r="I54"/>
  <c r="I60"/>
  <c r="I66"/>
  <c r="I77"/>
  <c r="H76"/>
  <c r="H90"/>
  <c r="I90" s="1"/>
  <c r="I91"/>
  <c r="I101"/>
  <c r="H100"/>
  <c r="H109"/>
  <c r="I109" s="1"/>
  <c r="I110"/>
  <c r="I116"/>
  <c r="I118"/>
  <c r="I122"/>
  <c r="I134"/>
  <c r="I111"/>
  <c r="I92"/>
  <c r="I36"/>
  <c r="I31"/>
  <c r="I136"/>
  <c r="I128"/>
  <c r="I114"/>
  <c r="I107"/>
  <c r="I85"/>
  <c r="I68"/>
  <c r="I49"/>
  <c r="I19"/>
  <c r="I14"/>
  <c r="I46"/>
  <c r="H30"/>
  <c r="G34"/>
  <c r="G33" s="1"/>
  <c r="G24" s="1"/>
  <c r="H63"/>
  <c r="G63"/>
  <c r="G56" s="1"/>
  <c r="G51" s="1"/>
  <c r="D13" i="3"/>
  <c r="D17"/>
  <c r="C17"/>
  <c r="C13"/>
  <c r="D10"/>
  <c r="C10"/>
  <c r="D8"/>
  <c r="C8"/>
  <c r="C3"/>
  <c r="D3"/>
  <c r="K80" i="4" l="1"/>
  <c r="L80" s="1"/>
  <c r="L33"/>
  <c r="K24"/>
  <c r="L24" s="1"/>
  <c r="G17" i="3"/>
  <c r="G10"/>
  <c r="I115" i="2"/>
  <c r="I103"/>
  <c r="I33"/>
  <c r="I63"/>
  <c r="H99"/>
  <c r="I99" s="1"/>
  <c r="I100"/>
  <c r="I76"/>
  <c r="H75"/>
  <c r="I75" s="1"/>
  <c r="H8"/>
  <c r="I9"/>
  <c r="H138"/>
  <c r="I138" s="1"/>
  <c r="I139"/>
  <c r="H130"/>
  <c r="I130" s="1"/>
  <c r="I131"/>
  <c r="I94"/>
  <c r="H80"/>
  <c r="I81"/>
  <c r="H72"/>
  <c r="I72" s="1"/>
  <c r="I73"/>
  <c r="I133"/>
  <c r="H52"/>
  <c r="I52" s="1"/>
  <c r="I53"/>
  <c r="I34"/>
  <c r="H25"/>
  <c r="I25" s="1"/>
  <c r="I26"/>
  <c r="H124"/>
  <c r="H102" s="1"/>
  <c r="I125"/>
  <c r="H87"/>
  <c r="I87" s="1"/>
  <c r="I88"/>
  <c r="I83"/>
  <c r="H29"/>
  <c r="I30"/>
  <c r="G78"/>
  <c r="G23" s="1"/>
  <c r="G143" s="1"/>
  <c r="C2" i="3"/>
  <c r="D2"/>
  <c r="F17"/>
  <c r="F13"/>
  <c r="G13" s="1"/>
  <c r="F10"/>
  <c r="F8"/>
  <c r="G8" s="1"/>
  <c r="F3"/>
  <c r="G3" s="1"/>
  <c r="E3"/>
  <c r="E4"/>
  <c r="E5"/>
  <c r="E6"/>
  <c r="E7"/>
  <c r="E8"/>
  <c r="E9"/>
  <c r="E10"/>
  <c r="E11"/>
  <c r="E12"/>
  <c r="E13"/>
  <c r="E14"/>
  <c r="E15"/>
  <c r="E16"/>
  <c r="E17"/>
  <c r="E18"/>
  <c r="E19"/>
  <c r="E20"/>
  <c r="K23" i="4" l="1"/>
  <c r="H86" i="2"/>
  <c r="I86" s="1"/>
  <c r="I80"/>
  <c r="H79"/>
  <c r="I79" s="1"/>
  <c r="I124"/>
  <c r="I102"/>
  <c r="I93"/>
  <c r="H7"/>
  <c r="I8"/>
  <c r="H56"/>
  <c r="I29"/>
  <c r="H24"/>
  <c r="E2" i="3"/>
  <c r="F2"/>
  <c r="K201" i="4" l="1"/>
  <c r="L23"/>
  <c r="H78" i="2"/>
  <c r="I78" s="1"/>
  <c r="H51"/>
  <c r="I51" s="1"/>
  <c r="I56"/>
  <c r="H6"/>
  <c r="I7"/>
  <c r="I24"/>
  <c r="G2" i="3"/>
  <c r="L201" i="4" l="1"/>
  <c r="I6" i="2"/>
  <c r="H5"/>
  <c r="I5" s="1"/>
  <c r="H23"/>
  <c r="H143" s="1"/>
  <c r="I143" s="1"/>
  <c r="I23" l="1"/>
</calcChain>
</file>

<file path=xl/sharedStrings.xml><?xml version="1.0" encoding="utf-8"?>
<sst xmlns="http://schemas.openxmlformats.org/spreadsheetml/2006/main" count="1667" uniqueCount="248">
  <si>
    <t>ГРБС</t>
  </si>
  <si>
    <t>Рз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</si>
  <si>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</si>
  <si>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</si>
  <si>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</t>
  </si>
  <si>
    <t>240</t>
  </si>
  <si>
    <t>800</t>
  </si>
  <si>
    <t>Уплата налогов, сборов и иных платежей</t>
  </si>
  <si>
    <t>850</t>
  </si>
  <si>
    <t>Другие общегосударственные вопросы</t>
  </si>
  <si>
    <t>Транспорт</t>
  </si>
  <si>
    <t>500</t>
  </si>
  <si>
    <t>810</t>
  </si>
  <si>
    <t>Социальное обеспечение и иные выплаты населению</t>
  </si>
  <si>
    <t>Жилищное хозяйство</t>
  </si>
  <si>
    <t>Коммунальное хозяйство</t>
  </si>
  <si>
    <t>Благоустройство</t>
  </si>
  <si>
    <t>320</t>
  </si>
  <si>
    <t>Резервные фонды</t>
  </si>
  <si>
    <t>Резервные средства</t>
  </si>
  <si>
    <t>Иные межбюджетные трансферты</t>
  </si>
  <si>
    <t>540</t>
  </si>
  <si>
    <t>Дорожное хозяйство (дорожные фонды)</t>
  </si>
  <si>
    <t>Обеспечение сохранности автомобильных дорог местного значения и условий безопасности движения по ним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</si>
  <si>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</si>
  <si>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</si>
  <si>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Совет народных депутатов города Трубчевска</t>
  </si>
  <si>
    <t>ОБЩЕГОСУДАРСТВЕННЫЕ ВОПРОСЫ</t>
  </si>
  <si>
    <t>0100</t>
  </si>
  <si>
    <t>0103</t>
  </si>
  <si>
    <t>СОЦИАЛЬНАЯ ПОЛИТИКА</t>
  </si>
  <si>
    <t>1000</t>
  </si>
  <si>
    <t>1001</t>
  </si>
  <si>
    <t>130</t>
  </si>
  <si>
    <t>0106</t>
  </si>
  <si>
    <t>0111</t>
  </si>
  <si>
    <t>0113</t>
  </si>
  <si>
    <t>НАЦИОНАЛЬНАЯ БЕЗОПАСНОСТЬ И ПРАВООХРАНИТЕЛЬНАЯ ДЕЯТЕЛЬНОСТЬ</t>
  </si>
  <si>
    <t>0300</t>
  </si>
  <si>
    <t>0314</t>
  </si>
  <si>
    <t>НАЦИОНАЛЬНАЯ ЭКОНОМИКА</t>
  </si>
  <si>
    <t>0400</t>
  </si>
  <si>
    <t>0408</t>
  </si>
  <si>
    <t>0409</t>
  </si>
  <si>
    <t>ЖИЛИЩНО-КОММУНАЛЬНОЕ ХОЗЯЙСТВО</t>
  </si>
  <si>
    <t>0500</t>
  </si>
  <si>
    <t>0501</t>
  </si>
  <si>
    <t>0502</t>
  </si>
  <si>
    <t>0503</t>
  </si>
  <si>
    <t>1400</t>
  </si>
  <si>
    <t>1403</t>
  </si>
  <si>
    <t>Прочие межбюджетные трансферты предоставляемые бюджету муниципального района</t>
  </si>
  <si>
    <t>Наименование показателя</t>
  </si>
  <si>
    <t>Раздел</t>
  </si>
  <si>
    <t>Утверждённые бюджетные 
назначения</t>
  </si>
  <si>
    <t>Расходы бюджета - всего
    в том числе:</t>
  </si>
  <si>
    <t>x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</si>
  <si>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</si>
  <si>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</si>
  <si>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</si>
  <si>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 xml:space="preserve">Процент исполнения к прогнозным параметрам </t>
  </si>
  <si>
    <t>Итого:</t>
  </si>
  <si>
    <t>Наименование</t>
  </si>
  <si>
    <t>Пз</t>
  </si>
  <si>
    <t>ЦСР</t>
  </si>
  <si>
    <t>01</t>
  </si>
  <si>
    <t>00</t>
  </si>
  <si>
    <t>03</t>
  </si>
  <si>
    <t>Обеспечение деятельности Совета народных депутатов города Трубчевска</t>
  </si>
  <si>
    <t>7000010050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</si>
  <si>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</si>
  <si>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Расходы на выплаты персоналу государственных
(муниципальных) органов</t>
  </si>
  <si>
    <t>Фонд оплаты труда государственных (муниципальных)
органов и взносы по обязательному социальному страхованию</t>
  </si>
  <si>
    <t>121</t>
  </si>
  <si>
    <t>Взносы по обязательному социальному страхованию
на выплаты денежного содержания и иные выплаты работникам
государственных (муниципальных) органов</t>
  </si>
  <si>
    <t>129</t>
  </si>
  <si>
    <t>Закупка товаров, работ и услуг для государственных (муниципальных) нужд</t>
  </si>
  <si>
    <t>Иные закупки товаров, работ и услуг для обеспечениягосударственных (муниципальных) нужд</t>
  </si>
  <si>
    <t>Иные бюджетные ассигонования</t>
  </si>
  <si>
    <t>Специальные расходы</t>
  </si>
  <si>
    <t>880</t>
  </si>
  <si>
    <t>10</t>
  </si>
  <si>
    <t>Ежемесячная доплата к пенсии муниципальным служащим</t>
  </si>
  <si>
    <t>7000016510</t>
  </si>
  <si>
    <t xml:space="preserve">Социальные выплаты гражданам, кроме публичных нормативных социальных выплат
</t>
  </si>
  <si>
    <t xml:space="preserve">Пособия, компенсации и иные социальные выплаты гражданам, кроме публичных нормативных обязательств
</t>
  </si>
  <si>
    <t>70.0.00.16510</t>
  </si>
  <si>
    <t>321</t>
  </si>
  <si>
    <t>Администрация Трубчевского муниципального района</t>
  </si>
  <si>
    <t>06</t>
  </si>
  <si>
    <t>Передаваемые полномочия в области финансового контроля</t>
  </si>
  <si>
    <t>7000010070</t>
  </si>
  <si>
    <t>Выполнение функций органами местного самоуправления</t>
  </si>
  <si>
    <t>11</t>
  </si>
  <si>
    <t>Резервные фонды местной администрации</t>
  </si>
  <si>
    <t>7000010120</t>
  </si>
  <si>
    <t>13</t>
  </si>
  <si>
    <t>Реализация полномочий муниципального образования город Трубчевск в области общегосударственных вопросов</t>
  </si>
  <si>
    <t>7000010100</t>
  </si>
  <si>
    <t xml:space="preserve">Прочая закупка товаров, работ и услуг для обеспечения государственных (муниципальных) нужд
</t>
  </si>
  <si>
    <t>244</t>
  </si>
  <si>
    <t>Уплата иных платежей</t>
  </si>
  <si>
    <t>70.0.00.10100</t>
  </si>
  <si>
    <t>853</t>
  </si>
  <si>
    <t>Расходов связанные с приватизацией государственного (муниципального) имущества</t>
  </si>
  <si>
    <t>7000010110</t>
  </si>
  <si>
    <t>70.0.00.10110</t>
  </si>
  <si>
    <t>70.0.00.10120</t>
  </si>
  <si>
    <t>Субсидии юридическим лицам(кроме некоммерческих организаций), индивидуальным предпринимателям, физическим лицам</t>
  </si>
  <si>
    <t>Осуществления отдельных государственных полномочий  по предоставлению перечня должностных лиц, уполномоченных составлять протоколы об административных правонарушениях</t>
  </si>
  <si>
    <t>7000010130</t>
  </si>
  <si>
    <t>Прочая закупка товаров, работ и услуг для обеспечения государственных (муниципальных) нужд</t>
  </si>
  <si>
    <t>04</t>
  </si>
  <si>
    <t>08</t>
  </si>
  <si>
    <t>Компенсация части потерь в доходах, возникающих в результате регулирования тарифов на перевозку пассажиров автомобильным пассажирским транспортом по муниципальным маршрутам</t>
  </si>
  <si>
    <t>7000044000</t>
  </si>
  <si>
    <t>09</t>
  </si>
  <si>
    <t>7000016170</t>
  </si>
  <si>
    <t>Обеспечение сохранности автомобильных дорог местного значения и условий безопасности движения по ним, софинансирование за счет средств городского бюджета</t>
  </si>
  <si>
    <t>70000S6170</t>
  </si>
  <si>
    <t>Ремонт и содержание  автомобильных дорог местного значения и обеспечение безопасности дорожного движения на них</t>
  </si>
  <si>
    <t>7000041000</t>
  </si>
  <si>
    <t xml:space="preserve">Обеспечение безопасности дорожного движения </t>
  </si>
  <si>
    <t>Ремонт дворовых территорий многоквартирных домов</t>
  </si>
  <si>
    <t>7000042000</t>
  </si>
  <si>
    <t>Строительство автомобильных дорог местного значения</t>
  </si>
  <si>
    <t>7000043000</t>
  </si>
  <si>
    <t>Жилищно-коммунальное хозяйство</t>
  </si>
  <si>
    <t>05</t>
  </si>
  <si>
    <t>Обеспечение мероприятий по капитальному ремонту за счет средств местного бюджета</t>
  </si>
  <si>
    <t>7000009601</t>
  </si>
  <si>
    <t xml:space="preserve">Предоставление субсидий бюджетным, автономным учреждениям и иным некоммерческим организациям
</t>
  </si>
  <si>
    <t>600</t>
  </si>
  <si>
    <t xml:space="preserve">Субсидии некоммерческим организациям (за исключением государственных (муниципальных) учреждений)
</t>
  </si>
  <si>
    <t>630</t>
  </si>
  <si>
    <t>Взносы на капитальный ремонт многоквартирных домов, находящихся в муниципальной собственности</t>
  </si>
  <si>
    <t>7000051100</t>
  </si>
  <si>
    <t xml:space="preserve">Капитальные вложения в объекты государственной
(муниципальной) собственности
</t>
  </si>
  <si>
    <t>400</t>
  </si>
  <si>
    <t>410</t>
  </si>
  <si>
    <t>02</t>
  </si>
  <si>
    <t>ПП. Развитие социальной и инженерной инфраструктуры Брянской области. Софинансирование объектов капитальных вложений муниципальной собственности</t>
  </si>
  <si>
    <t>7000011270</t>
  </si>
  <si>
    <t xml:space="preserve"> Бюджетные инвестиции</t>
  </si>
  <si>
    <t>Софинансирование объектов капитальных вложений муниципальной собственности</t>
  </si>
  <si>
    <t>70000S1270</t>
  </si>
  <si>
    <t xml:space="preserve">Капитальные вложения в объекты коммунальной инфраструктуры
</t>
  </si>
  <si>
    <t>7000052100</t>
  </si>
  <si>
    <t xml:space="preserve">Ремонт и содержание объектов коммунальной инфраструктуры
</t>
  </si>
  <si>
    <t>7000052200</t>
  </si>
  <si>
    <t>Обеспечение населения коммунально-бытовыми услугами</t>
  </si>
  <si>
    <t>7000052300</t>
  </si>
  <si>
    <t>Уличное освещение</t>
  </si>
  <si>
    <t>7000060100</t>
  </si>
  <si>
    <t>Организация сбора, вывоза и утилизации бытовых отходов и мусора</t>
  </si>
  <si>
    <t>7000060200</t>
  </si>
  <si>
    <t>Озеленение территории поселения</t>
  </si>
  <si>
    <t>7000060300</t>
  </si>
  <si>
    <t>Организация и содержание мест захоронений</t>
  </si>
  <si>
    <t>7000060400</t>
  </si>
  <si>
    <t>Прочие мероприятия по благоустройству поселения</t>
  </si>
  <si>
    <t>7000060500</t>
  </si>
  <si>
    <t>Предоставление субсидий бюджетным, автономным
учреждениям и иным некоммерческим организациям</t>
  </si>
  <si>
    <t>Субсидии бюджетным учреждениям</t>
  </si>
  <si>
    <t>610</t>
  </si>
  <si>
    <t>Организация мест пляжного отдыха</t>
  </si>
  <si>
    <t>7000060600</t>
  </si>
  <si>
    <t>Мероприятия по благоустройству поселения за счет средств бюджета района</t>
  </si>
  <si>
    <t>7000079710</t>
  </si>
  <si>
    <t>Осуществление передаваемых полномочий по обработке, утилизации, обезвреживанию, захоронению твердых коммунальных отходов на территории района</t>
  </si>
  <si>
    <t>7000079760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</si>
  <si>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</si>
  <si>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</si>
  <si>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7000010200</t>
  </si>
  <si>
    <t xml:space="preserve">Процент исполнения </t>
  </si>
  <si>
    <t>Исполнено за 2016г.</t>
  </si>
  <si>
    <t>Исполнено за 2017г.</t>
  </si>
  <si>
    <t>% 2017г. к 2016г.</t>
  </si>
  <si>
    <t>ГП</t>
  </si>
  <si>
    <t>ППГП</t>
  </si>
  <si>
    <t>ОМ</t>
  </si>
  <si>
    <t>НР</t>
  </si>
  <si>
    <t>10050</t>
  </si>
  <si>
    <t>16510</t>
  </si>
  <si>
    <t>10070</t>
  </si>
  <si>
    <t>10120</t>
  </si>
  <si>
    <t>10100</t>
  </si>
  <si>
    <t>10110</t>
  </si>
  <si>
    <t>10130</t>
  </si>
  <si>
    <t>70.0.00.10130</t>
  </si>
  <si>
    <t>44000</t>
  </si>
  <si>
    <t>16170</t>
  </si>
  <si>
    <t>S6170</t>
  </si>
  <si>
    <t>41000</t>
  </si>
  <si>
    <t>42000</t>
  </si>
  <si>
    <t>70.0.00.42000</t>
  </si>
  <si>
    <t>43000</t>
  </si>
  <si>
    <t>09601</t>
  </si>
  <si>
    <t>51100</t>
  </si>
  <si>
    <t>70.0.00.51100</t>
  </si>
  <si>
    <t>Содержание и ремонт муниципального жилищного фонда</t>
  </si>
  <si>
    <t>70.0.00.51200</t>
  </si>
  <si>
    <t>70.0.00.51000</t>
  </si>
  <si>
    <t>Проведение кадастровых работ в отношении земельных участков многоквартирных жилых домов</t>
  </si>
  <si>
    <t>51300</t>
  </si>
  <si>
    <t>70.0.00.51300</t>
  </si>
  <si>
    <t>Приобретение объектов недвижимого имущества государственной (муниципальной) собственности</t>
  </si>
  <si>
    <t>70.0.00.51400</t>
  </si>
  <si>
    <t xml:space="preserve"> Бюджетные инвестиции </t>
  </si>
  <si>
    <t xml:space="preserve"> Бюджетные инвестиции на приобретение объектов недвижимого имущества в государственную (муниципальную) собственность
</t>
  </si>
  <si>
    <t>412</t>
  </si>
  <si>
    <t>11270</t>
  </si>
  <si>
    <t>S1270</t>
  </si>
  <si>
    <t>52100</t>
  </si>
  <si>
    <t>52200</t>
  </si>
  <si>
    <t>52300</t>
  </si>
  <si>
    <t>Проведение инвентаризации и постановки на учет бесхозных инженерных сооружений</t>
  </si>
  <si>
    <t>52400</t>
  </si>
  <si>
    <t>70.0.00.52400</t>
  </si>
  <si>
    <t>Оплата жилищно-коммунальных услуг за муниципальное жилье</t>
  </si>
  <si>
    <t>70.0.00.52500</t>
  </si>
  <si>
    <t>Подготовка объектов ЖКХ к зиме</t>
  </si>
  <si>
    <t>70.0.00.52600</t>
  </si>
  <si>
    <t>Реализация полномочий муниципального образования город Трубчевск в области ЖКХ</t>
  </si>
  <si>
    <t>53000</t>
  </si>
  <si>
    <t>70.0.00.53000</t>
  </si>
  <si>
    <t>60100</t>
  </si>
  <si>
    <t>70.0.00.60100</t>
  </si>
  <si>
    <t>Бюджетные инвестиции в объекты капитального
строительства муниципальной собственности</t>
  </si>
  <si>
    <t>414</t>
  </si>
  <si>
    <t>60200</t>
  </si>
  <si>
    <t>Оплата услуг регионального оператора по ликвидации мест несанкционированного размещения отходов на территории города</t>
  </si>
  <si>
    <t>60210</t>
  </si>
  <si>
    <t>60300</t>
  </si>
  <si>
    <t>60400</t>
  </si>
  <si>
    <t>60500</t>
  </si>
  <si>
    <t>60600</t>
  </si>
  <si>
    <t>79710</t>
  </si>
  <si>
    <t>79760</t>
  </si>
  <si>
    <t xml:space="preserve">Социальное обеспечение населения
</t>
  </si>
  <si>
    <t>1003</t>
  </si>
  <si>
    <t>10200</t>
  </si>
  <si>
    <t xml:space="preserve">
Расходы бюджета города Трубчевска по по разделам и подразделам классификации за 2017 год</t>
  </si>
  <si>
    <t xml:space="preserve">Утверждено на 2017 год, рублей </t>
  </si>
  <si>
    <t>Кассовое исполнение
за 2017 года, рублей</t>
  </si>
  <si>
    <t>Расходы бюджета города Трубчевска по ведомственной структуре за 2017 год</t>
  </si>
  <si>
    <t xml:space="preserve">Приложение № 2
к решению Совета народных депутатов города Трубчевска                                                                                                          от 28.06.2018 г. № 2-204 
</t>
  </si>
  <si>
    <t xml:space="preserve">Приложение № 3
 к решению совета народных депутатов города Трубчевска                                                                                                                                                                                       от 28.06.2018  г. № 2-204 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</si>
</sst>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.0%"/>
    <numFmt numFmtId="166" formatCode="_-* #,##0.00_р_._-;\-* #,##0.00_р_._-;_-* &quot;-&quot;??_р_._-;_-@_-"/>
  </numFmts>
  <fonts count="26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i/>
      <sz val="9"/>
      <color rgb="FF000000"/>
      <name val="Cambria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3"/>
      <color rgb="FF00000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65"/>
        <bgColor indexed="64"/>
      </patternFill>
    </fill>
    <fill>
      <patternFill patternType="solid">
        <fgColor rgb="FFCC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23">
    <xf numFmtId="0" fontId="0" fillId="0" borderId="0"/>
    <xf numFmtId="164" fontId="2" fillId="0" borderId="0">
      <alignment vertical="top" wrapText="1"/>
    </xf>
    <xf numFmtId="0" fontId="3" fillId="3" borderId="0"/>
    <xf numFmtId="0" fontId="4" fillId="0" borderId="2">
      <alignment vertical="top" wrapText="1"/>
    </xf>
    <xf numFmtId="49" fontId="5" fillId="0" borderId="2">
      <alignment horizontal="center" vertical="top" shrinkToFit="1"/>
    </xf>
    <xf numFmtId="0" fontId="5" fillId="0" borderId="2">
      <alignment horizontal="center" vertical="center" wrapText="1"/>
    </xf>
    <xf numFmtId="0" fontId="4" fillId="0" borderId="2">
      <alignment horizontal="left"/>
    </xf>
    <xf numFmtId="4" fontId="4" fillId="2" borderId="2">
      <alignment horizontal="right" vertical="top" shrinkToFit="1"/>
    </xf>
    <xf numFmtId="4" fontId="4" fillId="4" borderId="2">
      <alignment horizontal="right" vertical="top" shrinkToFit="1"/>
    </xf>
    <xf numFmtId="49" fontId="5" fillId="0" borderId="2">
      <alignment horizontal="left" vertical="top" wrapText="1"/>
    </xf>
    <xf numFmtId="0" fontId="11" fillId="0" borderId="3">
      <alignment horizontal="center" vertical="center" wrapText="1"/>
    </xf>
    <xf numFmtId="0" fontId="11" fillId="0" borderId="2">
      <alignment horizontal="center" vertical="center" wrapText="1"/>
    </xf>
    <xf numFmtId="0" fontId="11" fillId="0" borderId="4">
      <alignment horizontal="center" vertical="center" wrapText="1"/>
    </xf>
    <xf numFmtId="49" fontId="12" fillId="0" borderId="2">
      <alignment vertical="center" wrapText="1"/>
    </xf>
    <xf numFmtId="1" fontId="12" fillId="0" borderId="2">
      <alignment horizontal="center" vertical="center" shrinkToFit="1"/>
      <protection locked="0"/>
    </xf>
    <xf numFmtId="4" fontId="12" fillId="0" borderId="2">
      <alignment horizontal="right" vertical="center" shrinkToFit="1"/>
      <protection locked="0"/>
    </xf>
    <xf numFmtId="1" fontId="13" fillId="0" borderId="2">
      <alignment horizontal="center" vertical="center" shrinkToFit="1"/>
    </xf>
    <xf numFmtId="4" fontId="13" fillId="0" borderId="2">
      <alignment horizontal="right" vertical="center" shrinkToFit="1"/>
    </xf>
    <xf numFmtId="0" fontId="14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166" fontId="22" fillId="0" borderId="0" applyFont="0" applyFill="0" applyBorder="0" applyAlignment="0" applyProtection="0"/>
  </cellStyleXfs>
  <cellXfs count="87">
    <xf numFmtId="0" fontId="0" fillId="0" borderId="0" xfId="0"/>
    <xf numFmtId="0" fontId="8" fillId="0" borderId="0" xfId="0" applyFont="1"/>
    <xf numFmtId="0" fontId="8" fillId="0" borderId="0" xfId="0" applyFont="1" applyAlignment="1">
      <alignment horizontal="left"/>
    </xf>
    <xf numFmtId="2" fontId="8" fillId="0" borderId="1" xfId="0" applyNumberFormat="1" applyFont="1" applyBorder="1" applyAlignment="1">
      <alignment horizontal="center" vertical="center"/>
    </xf>
    <xf numFmtId="49" fontId="2" fillId="0" borderId="1" xfId="13" applyFont="1" applyBorder="1" applyProtection="1">
      <alignment vertical="center" wrapText="1"/>
    </xf>
    <xf numFmtId="1" fontId="2" fillId="0" borderId="1" xfId="14" applyNumberFormat="1" applyFont="1" applyBorder="1" applyProtection="1">
      <alignment horizontal="center" vertical="center" shrinkToFit="1"/>
      <protection locked="0"/>
    </xf>
    <xf numFmtId="4" fontId="2" fillId="0" borderId="1" xfId="15" applyFont="1" applyBorder="1" applyProtection="1">
      <alignment horizontal="right" vertical="center" shrinkToFit="1"/>
      <protection locked="0"/>
    </xf>
    <xf numFmtId="0" fontId="2" fillId="0" borderId="1" xfId="6" applyFont="1" applyBorder="1" applyAlignment="1" applyProtection="1">
      <alignment horizontal="left" vertical="center" wrapText="1" indent="1"/>
    </xf>
    <xf numFmtId="49" fontId="2" fillId="0" borderId="1" xfId="16" applyNumberFormat="1" applyFont="1" applyBorder="1" applyProtection="1">
      <alignment horizontal="center" vertical="center" shrinkToFit="1"/>
    </xf>
    <xf numFmtId="4" fontId="2" fillId="0" borderId="1" xfId="17" applyFont="1" applyBorder="1" applyProtection="1">
      <alignment horizontal="right" vertical="center" shrinkToFit="1"/>
    </xf>
    <xf numFmtId="0" fontId="2" fillId="0" borderId="1" xfId="11" applyNumberFormat="1" applyFont="1" applyBorder="1" applyProtection="1">
      <alignment horizontal="center" vertical="center" wrapText="1"/>
    </xf>
    <xf numFmtId="0" fontId="2" fillId="0" borderId="1" xfId="10" applyNumberFormat="1" applyFont="1" applyBorder="1" applyProtection="1">
      <alignment horizontal="center" vertical="center" wrapText="1"/>
    </xf>
    <xf numFmtId="4" fontId="2" fillId="0" borderId="1" xfId="15" applyFont="1" applyBorder="1" applyAlignment="1" applyProtection="1">
      <alignment horizontal="center" vertical="center" shrinkToFit="1"/>
      <protection locked="0"/>
    </xf>
    <xf numFmtId="0" fontId="2" fillId="0" borderId="1" xfId="11" applyNumberFormat="1" applyFont="1" applyBorder="1" applyAlignment="1" applyProtection="1">
      <alignment horizontal="center" vertical="center" wrapText="1"/>
    </xf>
    <xf numFmtId="4" fontId="2" fillId="0" borderId="1" xfId="17" applyFont="1" applyBorder="1" applyAlignment="1" applyProtection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justify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43" fontId="16" fillId="0" borderId="1" xfId="19" applyFont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justify"/>
    </xf>
    <xf numFmtId="0" fontId="17" fillId="0" borderId="1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43" fontId="17" fillId="0" borderId="1" xfId="19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justify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justify"/>
    </xf>
    <xf numFmtId="49" fontId="17" fillId="0" borderId="1" xfId="0" applyNumberFormat="1" applyFont="1" applyBorder="1" applyAlignment="1">
      <alignment horizontal="center" vertical="center"/>
    </xf>
    <xf numFmtId="43" fontId="17" fillId="0" borderId="1" xfId="19" applyFont="1" applyBorder="1" applyAlignment="1">
      <alignment horizontal="center" vertical="center"/>
    </xf>
    <xf numFmtId="43" fontId="17" fillId="0" borderId="1" xfId="19" applyFont="1" applyFill="1" applyBorder="1" applyAlignment="1">
      <alignment vertical="center"/>
    </xf>
    <xf numFmtId="0" fontId="18" fillId="0" borderId="1" xfId="0" applyFont="1" applyBorder="1" applyAlignment="1">
      <alignment horizontal="right" vertical="justify"/>
    </xf>
    <xf numFmtId="0" fontId="18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43" fontId="18" fillId="0" borderId="1" xfId="19" applyFont="1" applyBorder="1" applyAlignment="1">
      <alignment horizontal="center" vertical="center"/>
    </xf>
    <xf numFmtId="165" fontId="9" fillId="0" borderId="1" xfId="20" applyNumberFormat="1" applyFont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5" fontId="8" fillId="0" borderId="1" xfId="20" applyNumberFormat="1" applyFont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justify"/>
    </xf>
    <xf numFmtId="0" fontId="19" fillId="0" borderId="1" xfId="0" applyFont="1" applyFill="1" applyBorder="1" applyAlignment="1">
      <alignment horizontal="center" vertical="center"/>
    </xf>
    <xf numFmtId="0" fontId="20" fillId="0" borderId="0" xfId="21" applyFont="1" applyAlignment="1">
      <alignment horizontal="left" vertical="justify"/>
    </xf>
    <xf numFmtId="0" fontId="20" fillId="0" borderId="0" xfId="21" applyFont="1" applyAlignment="1">
      <alignment horizontal="center" vertical="center"/>
    </xf>
    <xf numFmtId="166" fontId="20" fillId="0" borderId="0" xfId="22" applyFont="1" applyAlignment="1">
      <alignment horizontal="left" vertical="justify"/>
    </xf>
    <xf numFmtId="166" fontId="20" fillId="0" borderId="0" xfId="21" applyNumberFormat="1" applyFont="1" applyAlignment="1">
      <alignment horizontal="left" vertical="justify"/>
    </xf>
    <xf numFmtId="43" fontId="20" fillId="0" borderId="0" xfId="21" applyNumberFormat="1" applyFont="1" applyAlignment="1">
      <alignment horizontal="left" vertical="justify"/>
    </xf>
    <xf numFmtId="166" fontId="23" fillId="0" borderId="0" xfId="22" applyFont="1"/>
    <xf numFmtId="49" fontId="17" fillId="0" borderId="1" xfId="21" applyNumberFormat="1" applyFont="1" applyFill="1" applyBorder="1" applyAlignment="1">
      <alignment horizontal="center" vertical="center"/>
    </xf>
    <xf numFmtId="49" fontId="17" fillId="0" borderId="1" xfId="21" applyNumberFormat="1" applyFont="1" applyBorder="1" applyAlignment="1">
      <alignment horizontal="center" vertical="center"/>
    </xf>
    <xf numFmtId="49" fontId="24" fillId="0" borderId="1" xfId="0" applyNumberFormat="1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6" fillId="0" borderId="1" xfId="21" applyNumberFormat="1" applyFont="1" applyBorder="1" applyAlignment="1">
      <alignment horizontal="center" vertical="center"/>
    </xf>
    <xf numFmtId="0" fontId="17" fillId="0" borderId="1" xfId="21" applyFont="1" applyBorder="1" applyAlignment="1">
      <alignment horizontal="center" vertical="center"/>
    </xf>
    <xf numFmtId="0" fontId="17" fillId="0" borderId="1" xfId="21" applyFont="1" applyBorder="1" applyAlignment="1">
      <alignment horizontal="center" vertical="center" wrapText="1"/>
    </xf>
    <xf numFmtId="0" fontId="17" fillId="0" borderId="1" xfId="21" applyFont="1" applyBorder="1" applyAlignment="1">
      <alignment horizontal="left" vertical="justify"/>
    </xf>
    <xf numFmtId="166" fontId="17" fillId="0" borderId="1" xfId="22" applyFont="1" applyBorder="1" applyAlignment="1">
      <alignment horizontal="center" vertical="center"/>
    </xf>
    <xf numFmtId="0" fontId="17" fillId="0" borderId="1" xfId="21" applyFont="1" applyFill="1" applyBorder="1" applyAlignment="1">
      <alignment horizontal="left" vertical="justify"/>
    </xf>
    <xf numFmtId="0" fontId="17" fillId="0" borderId="1" xfId="21" applyFont="1" applyFill="1" applyBorder="1" applyAlignment="1">
      <alignment horizontal="center" vertical="center"/>
    </xf>
    <xf numFmtId="166" fontId="17" fillId="0" borderId="1" xfId="22" applyFont="1" applyFill="1" applyBorder="1" applyAlignment="1">
      <alignment horizontal="center" vertical="center"/>
    </xf>
    <xf numFmtId="0" fontId="17" fillId="0" borderId="1" xfId="21" applyFont="1" applyFill="1" applyBorder="1" applyAlignment="1">
      <alignment horizontal="left" vertical="justify" wrapText="1"/>
    </xf>
    <xf numFmtId="0" fontId="17" fillId="0" borderId="1" xfId="21" applyFont="1" applyFill="1" applyBorder="1" applyAlignment="1">
      <alignment horizontal="center" vertical="center" wrapText="1"/>
    </xf>
    <xf numFmtId="166" fontId="17" fillId="0" borderId="1" xfId="22" applyFont="1" applyFill="1" applyBorder="1" applyAlignment="1">
      <alignment vertical="center"/>
    </xf>
    <xf numFmtId="0" fontId="19" fillId="0" borderId="1" xfId="21" applyFont="1" applyFill="1" applyBorder="1" applyAlignment="1">
      <alignment horizontal="left" vertical="justify"/>
    </xf>
    <xf numFmtId="0" fontId="19" fillId="0" borderId="1" xfId="21" applyFont="1" applyFill="1" applyBorder="1" applyAlignment="1">
      <alignment horizontal="center" vertical="center"/>
    </xf>
    <xf numFmtId="0" fontId="7" fillId="0" borderId="1" xfId="21" applyFont="1" applyFill="1" applyBorder="1" applyAlignment="1">
      <alignment horizontal="left" vertical="justify"/>
    </xf>
    <xf numFmtId="0" fontId="7" fillId="0" borderId="1" xfId="21" applyFont="1" applyFill="1" applyBorder="1" applyAlignment="1">
      <alignment horizontal="center" vertical="center"/>
    </xf>
    <xf numFmtId="166" fontId="17" fillId="0" borderId="1" xfId="21" applyNumberFormat="1" applyFont="1" applyBorder="1" applyAlignment="1">
      <alignment horizontal="left" vertical="justify"/>
    </xf>
    <xf numFmtId="0" fontId="17" fillId="0" borderId="1" xfId="21" applyFont="1" applyBorder="1" applyAlignment="1">
      <alignment horizontal="left" vertical="justify" wrapText="1"/>
    </xf>
    <xf numFmtId="0" fontId="16" fillId="0" borderId="1" xfId="21" applyFont="1" applyBorder="1" applyAlignment="1">
      <alignment horizontal="center" vertical="center"/>
    </xf>
    <xf numFmtId="0" fontId="16" fillId="0" borderId="1" xfId="21" applyFont="1" applyBorder="1" applyAlignment="1">
      <alignment horizontal="center" vertical="center" wrapText="1"/>
    </xf>
    <xf numFmtId="0" fontId="16" fillId="0" borderId="1" xfId="21" applyFont="1" applyBorder="1" applyAlignment="1">
      <alignment horizontal="left" vertical="justify"/>
    </xf>
    <xf numFmtId="166" fontId="16" fillId="0" borderId="1" xfId="22" applyFont="1" applyBorder="1" applyAlignment="1">
      <alignment horizontal="center" vertical="center"/>
    </xf>
    <xf numFmtId="0" fontId="18" fillId="0" borderId="1" xfId="21" applyFont="1" applyBorder="1" applyAlignment="1">
      <alignment horizontal="right" vertical="justify"/>
    </xf>
    <xf numFmtId="0" fontId="18" fillId="0" borderId="1" xfId="21" applyFont="1" applyBorder="1" applyAlignment="1">
      <alignment horizontal="center" vertical="center"/>
    </xf>
    <xf numFmtId="49" fontId="18" fillId="0" borderId="1" xfId="21" applyNumberFormat="1" applyFont="1" applyBorder="1" applyAlignment="1">
      <alignment horizontal="center" vertical="center"/>
    </xf>
    <xf numFmtId="166" fontId="18" fillId="0" borderId="1" xfId="22" applyFont="1" applyBorder="1" applyAlignment="1">
      <alignment horizontal="center" vertical="center"/>
    </xf>
    <xf numFmtId="165" fontId="16" fillId="0" borderId="1" xfId="20" applyNumberFormat="1" applyFont="1" applyBorder="1" applyAlignment="1">
      <alignment horizontal="center" vertical="center"/>
    </xf>
    <xf numFmtId="165" fontId="17" fillId="0" borderId="1" xfId="2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25" fillId="0" borderId="0" xfId="21" applyFont="1" applyAlignment="1">
      <alignment horizontal="left" vertical="justify"/>
    </xf>
    <xf numFmtId="0" fontId="25" fillId="0" borderId="0" xfId="21" applyFont="1" applyAlignment="1">
      <alignment horizontal="center" vertical="center"/>
    </xf>
    <xf numFmtId="0" fontId="25" fillId="0" borderId="0" xfId="21" applyFont="1" applyAlignment="1">
      <alignment vertical="justify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21" fillId="0" borderId="0" xfId="21" applyNumberFormat="1" applyFont="1" applyFill="1" applyAlignment="1">
      <alignment horizontal="center" vertical="center" wrapText="1"/>
    </xf>
    <xf numFmtId="0" fontId="25" fillId="0" borderId="0" xfId="21" applyFont="1" applyAlignment="1">
      <alignment horizontal="right" vertical="justify" wrapText="1"/>
    </xf>
  </cellXfs>
  <cellStyles count="23">
    <cellStyle name="xl28" xfId="5"/>
    <cellStyle name="xl30" xfId="11"/>
    <cellStyle name="xl31" xfId="4"/>
    <cellStyle name="xl33" xfId="13"/>
    <cellStyle name="xl35" xfId="6"/>
    <cellStyle name="xl36" xfId="7"/>
    <cellStyle name="xl38" xfId="9"/>
    <cellStyle name="xl40" xfId="3"/>
    <cellStyle name="xl41" xfId="8"/>
    <cellStyle name="xl44" xfId="12"/>
    <cellStyle name="xl45" xfId="14"/>
    <cellStyle name="xl47" xfId="16"/>
    <cellStyle name="xl51" xfId="15"/>
    <cellStyle name="xl52" xfId="17"/>
    <cellStyle name="xl66" xfId="10"/>
    <cellStyle name="Обычный" xfId="0" builtinId="0"/>
    <cellStyle name="Обычный 2" xfId="2"/>
    <cellStyle name="Обычный 3" xfId="1"/>
    <cellStyle name="Обычный 4" xfId="18"/>
    <cellStyle name="Обычный 5" xfId="21"/>
    <cellStyle name="Процентный" xfId="20" builtinId="5"/>
    <cellStyle name="Финансовый" xfId="19" builtinId="3"/>
    <cellStyle name="Финансовый 2" xfId="22"/>
  </cellStyles>
  <dxfs count="7">
    <dxf>
      <font>
        <b val="0"/>
        <i val="0"/>
        <condense val="0"/>
        <extend val="0"/>
        <u val="none"/>
      </font>
    </dxf>
    <dxf>
      <font>
        <b val="0"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view="pageBreakPreview" zoomScale="75" zoomScaleNormal="100" zoomScaleSheetLayoutView="75" workbookViewId="0">
      <selection activeCell="H1" sqref="H1:I1"/>
    </sheetView>
  </sheetViews>
  <sheetFormatPr defaultRowHeight="12.75"/>
  <cols>
    <col min="1" max="1" width="61.28515625" style="2" customWidth="1"/>
    <col min="2" max="2" width="9.140625" style="1"/>
    <col min="3" max="4" width="10" style="1" customWidth="1"/>
    <col min="5" max="5" width="12.5703125" style="1" bestFit="1" customWidth="1"/>
    <col min="6" max="6" width="9" style="1" customWidth="1"/>
    <col min="7" max="9" width="21.28515625" style="1" customWidth="1"/>
    <col min="10" max="16384" width="9.140625" style="1"/>
  </cols>
  <sheetData>
    <row r="1" spans="1:9" ht="87" customHeight="1">
      <c r="D1" s="79"/>
      <c r="E1" s="79"/>
      <c r="F1" s="79"/>
      <c r="G1" s="79"/>
      <c r="H1" s="84" t="s">
        <v>246</v>
      </c>
      <c r="I1" s="84"/>
    </row>
    <row r="2" spans="1:9" ht="33.75" customHeight="1">
      <c r="A2" s="83" t="s">
        <v>245</v>
      </c>
      <c r="B2" s="83"/>
      <c r="C2" s="83"/>
      <c r="D2" s="83"/>
      <c r="E2" s="83"/>
      <c r="F2" s="83"/>
      <c r="G2" s="83"/>
      <c r="H2" s="83"/>
      <c r="I2" s="83"/>
    </row>
    <row r="4" spans="1:9" ht="25.5">
      <c r="A4" s="19" t="s">
        <v>62</v>
      </c>
      <c r="B4" s="19" t="s">
        <v>0</v>
      </c>
      <c r="C4" s="20" t="s">
        <v>1</v>
      </c>
      <c r="D4" s="20" t="s">
        <v>63</v>
      </c>
      <c r="E4" s="20" t="s">
        <v>64</v>
      </c>
      <c r="F4" s="20" t="s">
        <v>2</v>
      </c>
      <c r="G4" s="20" t="s">
        <v>243</v>
      </c>
      <c r="H4" s="37" t="s">
        <v>244</v>
      </c>
      <c r="I4" s="38" t="s">
        <v>174</v>
      </c>
    </row>
    <row r="5" spans="1:9">
      <c r="A5" s="16" t="s">
        <v>26</v>
      </c>
      <c r="B5" s="17">
        <v>112</v>
      </c>
      <c r="C5" s="18"/>
      <c r="D5" s="18"/>
      <c r="E5" s="18"/>
      <c r="F5" s="18"/>
      <c r="G5" s="21">
        <f>G6+G17</f>
        <v>568126.09</v>
      </c>
      <c r="H5" s="21">
        <f>H6+H17</f>
        <v>568126.09</v>
      </c>
      <c r="I5" s="36">
        <f>H5/G5</f>
        <v>1</v>
      </c>
    </row>
    <row r="6" spans="1:9">
      <c r="A6" s="22" t="s">
        <v>27</v>
      </c>
      <c r="B6" s="23">
        <v>112</v>
      </c>
      <c r="C6" s="24" t="s">
        <v>65</v>
      </c>
      <c r="D6" s="24" t="s">
        <v>66</v>
      </c>
      <c r="E6" s="23"/>
      <c r="F6" s="23"/>
      <c r="G6" s="25">
        <f>G7</f>
        <v>473833.08999999997</v>
      </c>
      <c r="H6" s="25">
        <f>H7</f>
        <v>473833.08999999997</v>
      </c>
      <c r="I6" s="39">
        <f t="shared" ref="I6:I68" si="0">H6/G6</f>
        <v>1</v>
      </c>
    </row>
    <row r="7" spans="1:9" ht="38.25">
      <c r="A7" s="22" t="s">
        <v>3</v>
      </c>
      <c r="B7" s="23">
        <v>112</v>
      </c>
      <c r="C7" s="24" t="s">
        <v>65</v>
      </c>
      <c r="D7" s="24" t="s">
        <v>67</v>
      </c>
      <c r="E7" s="24"/>
      <c r="F7" s="24"/>
      <c r="G7" s="25">
        <f>G8</f>
        <v>473833.08999999997</v>
      </c>
      <c r="H7" s="25">
        <f>H8</f>
        <v>473833.08999999997</v>
      </c>
      <c r="I7" s="39">
        <f t="shared" si="0"/>
        <v>1</v>
      </c>
    </row>
    <row r="8" spans="1:9" ht="25.5">
      <c r="A8" s="22" t="s">
        <v>68</v>
      </c>
      <c r="B8" s="23">
        <v>112</v>
      </c>
      <c r="C8" s="24" t="s">
        <v>65</v>
      </c>
      <c r="D8" s="24" t="s">
        <v>67</v>
      </c>
      <c r="E8" s="24" t="s">
        <v>69</v>
      </c>
      <c r="F8" s="24"/>
      <c r="G8" s="25">
        <f>G9+G13+G15</f>
        <v>473833.08999999997</v>
      </c>
      <c r="H8" s="25">
        <f>H9+H13+H15</f>
        <v>473833.08999999997</v>
      </c>
      <c r="I8" s="39">
        <f t="shared" si="0"/>
        <v>1</v>
      </c>
    </row>
    <row r="9" spans="1:9" ht="51">
      <c r="A9" s="26" t="s">
        <v>70</v>
      </c>
      <c r="B9" s="23">
        <v>112</v>
      </c>
      <c r="C9" s="24" t="s">
        <v>65</v>
      </c>
      <c r="D9" s="24" t="s">
        <v>67</v>
      </c>
      <c r="E9" s="24" t="s">
        <v>69</v>
      </c>
      <c r="F9" s="24">
        <v>100</v>
      </c>
      <c r="G9" s="25">
        <f>G10</f>
        <v>252936.09</v>
      </c>
      <c r="H9" s="25">
        <f>H10</f>
        <v>252936.09</v>
      </c>
      <c r="I9" s="39">
        <f t="shared" si="0"/>
        <v>1</v>
      </c>
    </row>
    <row r="10" spans="1:9" ht="25.5">
      <c r="A10" s="26" t="s">
        <v>71</v>
      </c>
      <c r="B10" s="23">
        <v>112</v>
      </c>
      <c r="C10" s="24" t="s">
        <v>65</v>
      </c>
      <c r="D10" s="24" t="s">
        <v>67</v>
      </c>
      <c r="E10" s="24" t="s">
        <v>69</v>
      </c>
      <c r="F10" s="24">
        <v>120</v>
      </c>
      <c r="G10" s="25">
        <f>219150+1360+26581.72+6822.31-977.94</f>
        <v>252936.09</v>
      </c>
      <c r="H10" s="25">
        <f>219150+1360+26581.72+6822.31-977.94</f>
        <v>252936.09</v>
      </c>
      <c r="I10" s="39">
        <f t="shared" si="0"/>
        <v>1</v>
      </c>
    </row>
    <row r="11" spans="1:9" ht="25.5" hidden="1">
      <c r="A11" s="26" t="s">
        <v>72</v>
      </c>
      <c r="B11" s="27">
        <v>112</v>
      </c>
      <c r="C11" s="24" t="s">
        <v>65</v>
      </c>
      <c r="D11" s="24" t="s">
        <v>67</v>
      </c>
      <c r="E11" s="24" t="s">
        <v>69</v>
      </c>
      <c r="F11" s="24" t="s">
        <v>73</v>
      </c>
      <c r="G11" s="25">
        <v>168320</v>
      </c>
      <c r="H11" s="25">
        <v>168320</v>
      </c>
      <c r="I11" s="39">
        <f t="shared" si="0"/>
        <v>1</v>
      </c>
    </row>
    <row r="12" spans="1:9" ht="38.25" hidden="1">
      <c r="A12" s="26" t="s">
        <v>74</v>
      </c>
      <c r="B12" s="27">
        <v>112</v>
      </c>
      <c r="C12" s="24" t="s">
        <v>65</v>
      </c>
      <c r="D12" s="24" t="s">
        <v>67</v>
      </c>
      <c r="E12" s="24" t="s">
        <v>69</v>
      </c>
      <c r="F12" s="24" t="s">
        <v>75</v>
      </c>
      <c r="G12" s="25">
        <v>50830</v>
      </c>
      <c r="H12" s="25">
        <v>50830</v>
      </c>
      <c r="I12" s="39">
        <f t="shared" si="0"/>
        <v>1</v>
      </c>
    </row>
    <row r="13" spans="1:9" ht="25.5">
      <c r="A13" s="22" t="s">
        <v>76</v>
      </c>
      <c r="B13" s="23">
        <v>112</v>
      </c>
      <c r="C13" s="24" t="s">
        <v>65</v>
      </c>
      <c r="D13" s="24" t="s">
        <v>67</v>
      </c>
      <c r="E13" s="24" t="s">
        <v>69</v>
      </c>
      <c r="F13" s="24">
        <v>200</v>
      </c>
      <c r="G13" s="25">
        <f>G14</f>
        <v>220897</v>
      </c>
      <c r="H13" s="25">
        <f>H14</f>
        <v>220897</v>
      </c>
      <c r="I13" s="39">
        <f t="shared" si="0"/>
        <v>1</v>
      </c>
    </row>
    <row r="14" spans="1:9" ht="29.25" customHeight="1">
      <c r="A14" s="22" t="s">
        <v>77</v>
      </c>
      <c r="B14" s="23">
        <v>112</v>
      </c>
      <c r="C14" s="24" t="s">
        <v>65</v>
      </c>
      <c r="D14" s="24" t="s">
        <v>67</v>
      </c>
      <c r="E14" s="24" t="s">
        <v>69</v>
      </c>
      <c r="F14" s="24">
        <v>240</v>
      </c>
      <c r="G14" s="25">
        <f>152410+98640-30153</f>
        <v>220897</v>
      </c>
      <c r="H14" s="25">
        <f>152410+98640-30153</f>
        <v>220897</v>
      </c>
      <c r="I14" s="39">
        <f t="shared" si="0"/>
        <v>1</v>
      </c>
    </row>
    <row r="15" spans="1:9" hidden="1">
      <c r="A15" s="22" t="s">
        <v>78</v>
      </c>
      <c r="B15" s="23">
        <v>112</v>
      </c>
      <c r="C15" s="24" t="s">
        <v>65</v>
      </c>
      <c r="D15" s="24" t="s">
        <v>67</v>
      </c>
      <c r="E15" s="24" t="s">
        <v>69</v>
      </c>
      <c r="F15" s="24">
        <v>800</v>
      </c>
      <c r="G15" s="25">
        <f>G16</f>
        <v>0</v>
      </c>
      <c r="H15" s="25">
        <f>H16</f>
        <v>0</v>
      </c>
      <c r="I15" s="39" t="e">
        <f t="shared" si="0"/>
        <v>#DIV/0!</v>
      </c>
    </row>
    <row r="16" spans="1:9" hidden="1">
      <c r="A16" s="22" t="s">
        <v>79</v>
      </c>
      <c r="B16" s="23">
        <v>112</v>
      </c>
      <c r="C16" s="24" t="s">
        <v>65</v>
      </c>
      <c r="D16" s="24" t="s">
        <v>67</v>
      </c>
      <c r="E16" s="24" t="s">
        <v>69</v>
      </c>
      <c r="F16" s="24" t="s">
        <v>80</v>
      </c>
      <c r="G16" s="25"/>
      <c r="H16" s="25"/>
      <c r="I16" s="39" t="e">
        <f t="shared" si="0"/>
        <v>#DIV/0!</v>
      </c>
    </row>
    <row r="17" spans="1:9">
      <c r="A17" s="28" t="s">
        <v>30</v>
      </c>
      <c r="B17" s="19">
        <v>112</v>
      </c>
      <c r="C17" s="29" t="s">
        <v>81</v>
      </c>
      <c r="D17" s="29" t="s">
        <v>66</v>
      </c>
      <c r="E17" s="29"/>
      <c r="F17" s="29"/>
      <c r="G17" s="30">
        <f t="shared" ref="G17:H20" si="1">G18</f>
        <v>94293</v>
      </c>
      <c r="H17" s="30">
        <f t="shared" si="1"/>
        <v>94293</v>
      </c>
      <c r="I17" s="39">
        <f t="shared" si="0"/>
        <v>1</v>
      </c>
    </row>
    <row r="18" spans="1:9">
      <c r="A18" s="28" t="s">
        <v>24</v>
      </c>
      <c r="B18" s="19">
        <v>112</v>
      </c>
      <c r="C18" s="29" t="s">
        <v>81</v>
      </c>
      <c r="D18" s="29" t="s">
        <v>65</v>
      </c>
      <c r="E18" s="29"/>
      <c r="F18" s="29"/>
      <c r="G18" s="30">
        <f t="shared" si="1"/>
        <v>94293</v>
      </c>
      <c r="H18" s="30">
        <f t="shared" si="1"/>
        <v>94293</v>
      </c>
      <c r="I18" s="39">
        <f t="shared" si="0"/>
        <v>1</v>
      </c>
    </row>
    <row r="19" spans="1:9">
      <c r="A19" s="28" t="s">
        <v>82</v>
      </c>
      <c r="B19" s="19">
        <v>112</v>
      </c>
      <c r="C19" s="29" t="s">
        <v>81</v>
      </c>
      <c r="D19" s="29" t="s">
        <v>65</v>
      </c>
      <c r="E19" s="29" t="s">
        <v>83</v>
      </c>
      <c r="F19" s="29"/>
      <c r="G19" s="30">
        <f t="shared" si="1"/>
        <v>94293</v>
      </c>
      <c r="H19" s="30">
        <f t="shared" si="1"/>
        <v>94293</v>
      </c>
      <c r="I19" s="39">
        <f t="shared" si="0"/>
        <v>1</v>
      </c>
    </row>
    <row r="20" spans="1:9">
      <c r="A20" s="28" t="s">
        <v>13</v>
      </c>
      <c r="B20" s="19">
        <v>112</v>
      </c>
      <c r="C20" s="29" t="s">
        <v>81</v>
      </c>
      <c r="D20" s="29" t="s">
        <v>65</v>
      </c>
      <c r="E20" s="29" t="s">
        <v>83</v>
      </c>
      <c r="F20" s="29">
        <v>300</v>
      </c>
      <c r="G20" s="30">
        <f t="shared" si="1"/>
        <v>94293</v>
      </c>
      <c r="H20" s="30">
        <f t="shared" si="1"/>
        <v>94293</v>
      </c>
      <c r="I20" s="39">
        <f t="shared" si="0"/>
        <v>1</v>
      </c>
    </row>
    <row r="21" spans="1:9" ht="38.25">
      <c r="A21" s="28" t="s">
        <v>84</v>
      </c>
      <c r="B21" s="19">
        <v>112</v>
      </c>
      <c r="C21" s="29" t="s">
        <v>81</v>
      </c>
      <c r="D21" s="29" t="s">
        <v>65</v>
      </c>
      <c r="E21" s="29" t="s">
        <v>83</v>
      </c>
      <c r="F21" s="29" t="s">
        <v>17</v>
      </c>
      <c r="G21" s="30">
        <v>94293</v>
      </c>
      <c r="H21" s="30">
        <v>94293</v>
      </c>
      <c r="I21" s="39">
        <f t="shared" si="0"/>
        <v>1</v>
      </c>
    </row>
    <row r="22" spans="1:9" ht="38.25" hidden="1">
      <c r="A22" s="28" t="s">
        <v>85</v>
      </c>
      <c r="B22" s="19">
        <v>112</v>
      </c>
      <c r="C22" s="29" t="s">
        <v>81</v>
      </c>
      <c r="D22" s="29" t="s">
        <v>65</v>
      </c>
      <c r="E22" s="29" t="s">
        <v>86</v>
      </c>
      <c r="F22" s="29" t="s">
        <v>87</v>
      </c>
      <c r="G22" s="30">
        <v>94293</v>
      </c>
      <c r="H22" s="30">
        <v>94293</v>
      </c>
      <c r="I22" s="39">
        <f t="shared" si="0"/>
        <v>1</v>
      </c>
    </row>
    <row r="23" spans="1:9">
      <c r="A23" s="16" t="s">
        <v>88</v>
      </c>
      <c r="B23" s="17">
        <v>130</v>
      </c>
      <c r="C23" s="18"/>
      <c r="D23" s="18"/>
      <c r="E23" s="18"/>
      <c r="F23" s="18"/>
      <c r="G23" s="21">
        <f>G24+G51+G78+G133+G138</f>
        <v>57324343.219999999</v>
      </c>
      <c r="H23" s="21">
        <f>H24+H51+H78+H133+H138</f>
        <v>56434555.720000006</v>
      </c>
      <c r="I23" s="36">
        <f t="shared" si="0"/>
        <v>0.98447801666762835</v>
      </c>
    </row>
    <row r="24" spans="1:9">
      <c r="A24" s="28" t="s">
        <v>27</v>
      </c>
      <c r="B24" s="19">
        <v>130</v>
      </c>
      <c r="C24" s="29" t="s">
        <v>65</v>
      </c>
      <c r="D24" s="29" t="s">
        <v>66</v>
      </c>
      <c r="E24" s="19"/>
      <c r="F24" s="19"/>
      <c r="G24" s="30">
        <f>G25+G29+G33</f>
        <v>537837</v>
      </c>
      <c r="H24" s="30">
        <f>H25+H29+H33</f>
        <v>536652.63</v>
      </c>
      <c r="I24" s="39">
        <f t="shared" si="0"/>
        <v>0.99779790159472104</v>
      </c>
    </row>
    <row r="25" spans="1:9" ht="25.5">
      <c r="A25" s="22" t="s">
        <v>57</v>
      </c>
      <c r="B25" s="23">
        <v>130</v>
      </c>
      <c r="C25" s="24" t="s">
        <v>65</v>
      </c>
      <c r="D25" s="24" t="s">
        <v>89</v>
      </c>
      <c r="E25" s="24"/>
      <c r="F25" s="24"/>
      <c r="G25" s="25">
        <f t="shared" ref="G25:H27" si="2">G26</f>
        <v>43547</v>
      </c>
      <c r="H25" s="25">
        <f t="shared" si="2"/>
        <v>43547</v>
      </c>
      <c r="I25" s="39">
        <f t="shared" si="0"/>
        <v>1</v>
      </c>
    </row>
    <row r="26" spans="1:9">
      <c r="A26" s="22" t="s">
        <v>90</v>
      </c>
      <c r="B26" s="23">
        <v>130</v>
      </c>
      <c r="C26" s="24" t="s">
        <v>65</v>
      </c>
      <c r="D26" s="24" t="s">
        <v>89</v>
      </c>
      <c r="E26" s="24" t="s">
        <v>91</v>
      </c>
      <c r="F26" s="24"/>
      <c r="G26" s="25">
        <f t="shared" si="2"/>
        <v>43547</v>
      </c>
      <c r="H26" s="25">
        <f t="shared" si="2"/>
        <v>43547</v>
      </c>
      <c r="I26" s="39">
        <f t="shared" si="0"/>
        <v>1</v>
      </c>
    </row>
    <row r="27" spans="1:9">
      <c r="A27" s="22" t="s">
        <v>92</v>
      </c>
      <c r="B27" s="23">
        <v>130</v>
      </c>
      <c r="C27" s="24" t="s">
        <v>65</v>
      </c>
      <c r="D27" s="24" t="s">
        <v>89</v>
      </c>
      <c r="E27" s="24" t="s">
        <v>91</v>
      </c>
      <c r="F27" s="24">
        <v>500</v>
      </c>
      <c r="G27" s="25">
        <f t="shared" si="2"/>
        <v>43547</v>
      </c>
      <c r="H27" s="25">
        <f t="shared" si="2"/>
        <v>43547</v>
      </c>
      <c r="I27" s="39">
        <f t="shared" si="0"/>
        <v>1</v>
      </c>
    </row>
    <row r="28" spans="1:9" ht="12" customHeight="1">
      <c r="A28" s="22" t="s">
        <v>20</v>
      </c>
      <c r="B28" s="23">
        <v>130</v>
      </c>
      <c r="C28" s="24" t="s">
        <v>65</v>
      </c>
      <c r="D28" s="24" t="s">
        <v>89</v>
      </c>
      <c r="E28" s="24" t="s">
        <v>91</v>
      </c>
      <c r="F28" s="24">
        <v>540</v>
      </c>
      <c r="G28" s="25">
        <v>43547</v>
      </c>
      <c r="H28" s="25">
        <v>43547</v>
      </c>
      <c r="I28" s="39">
        <f t="shared" si="0"/>
        <v>1</v>
      </c>
    </row>
    <row r="29" spans="1:9" hidden="1">
      <c r="A29" s="22" t="s">
        <v>18</v>
      </c>
      <c r="B29" s="23">
        <v>130</v>
      </c>
      <c r="C29" s="24" t="s">
        <v>65</v>
      </c>
      <c r="D29" s="24" t="s">
        <v>93</v>
      </c>
      <c r="E29" s="24"/>
      <c r="F29" s="24"/>
      <c r="G29" s="25">
        <f t="shared" ref="G29:H31" si="3">G30</f>
        <v>0</v>
      </c>
      <c r="H29" s="25">
        <f t="shared" si="3"/>
        <v>0</v>
      </c>
      <c r="I29" s="39" t="e">
        <f t="shared" si="0"/>
        <v>#DIV/0!</v>
      </c>
    </row>
    <row r="30" spans="1:9" hidden="1">
      <c r="A30" s="22" t="s">
        <v>94</v>
      </c>
      <c r="B30" s="23">
        <v>130</v>
      </c>
      <c r="C30" s="24" t="s">
        <v>65</v>
      </c>
      <c r="D30" s="24" t="s">
        <v>93</v>
      </c>
      <c r="E30" s="24" t="s">
        <v>95</v>
      </c>
      <c r="F30" s="24"/>
      <c r="G30" s="25">
        <f t="shared" si="3"/>
        <v>0</v>
      </c>
      <c r="H30" s="25">
        <f t="shared" si="3"/>
        <v>0</v>
      </c>
      <c r="I30" s="39" t="e">
        <f t="shared" si="0"/>
        <v>#DIV/0!</v>
      </c>
    </row>
    <row r="31" spans="1:9" hidden="1">
      <c r="A31" s="22" t="s">
        <v>78</v>
      </c>
      <c r="B31" s="23">
        <v>130</v>
      </c>
      <c r="C31" s="24" t="s">
        <v>65</v>
      </c>
      <c r="D31" s="24" t="s">
        <v>93</v>
      </c>
      <c r="E31" s="24" t="s">
        <v>95</v>
      </c>
      <c r="F31" s="24">
        <v>800</v>
      </c>
      <c r="G31" s="25">
        <f t="shared" si="3"/>
        <v>0</v>
      </c>
      <c r="H31" s="25">
        <f t="shared" si="3"/>
        <v>0</v>
      </c>
      <c r="I31" s="39" t="e">
        <f t="shared" si="0"/>
        <v>#DIV/0!</v>
      </c>
    </row>
    <row r="32" spans="1:9" hidden="1">
      <c r="A32" s="22" t="s">
        <v>19</v>
      </c>
      <c r="B32" s="23">
        <v>130</v>
      </c>
      <c r="C32" s="24" t="s">
        <v>65</v>
      </c>
      <c r="D32" s="24" t="s">
        <v>93</v>
      </c>
      <c r="E32" s="24" t="s">
        <v>95</v>
      </c>
      <c r="F32" s="24">
        <v>870</v>
      </c>
      <c r="G32" s="25">
        <v>0</v>
      </c>
      <c r="H32" s="25">
        <v>0</v>
      </c>
      <c r="I32" s="39" t="e">
        <f t="shared" si="0"/>
        <v>#DIV/0!</v>
      </c>
    </row>
    <row r="33" spans="1:9">
      <c r="A33" s="22" t="s">
        <v>9</v>
      </c>
      <c r="B33" s="23">
        <v>130</v>
      </c>
      <c r="C33" s="24" t="s">
        <v>65</v>
      </c>
      <c r="D33" s="24" t="s">
        <v>96</v>
      </c>
      <c r="E33" s="24"/>
      <c r="F33" s="24"/>
      <c r="G33" s="25">
        <f>G41+G48+G34+G45</f>
        <v>494290</v>
      </c>
      <c r="H33" s="25">
        <f>H41+H48+H34+H45</f>
        <v>493105.63</v>
      </c>
      <c r="I33" s="39">
        <f t="shared" si="0"/>
        <v>0.99760389649800729</v>
      </c>
    </row>
    <row r="34" spans="1:9" ht="25.5">
      <c r="A34" s="22" t="s">
        <v>97</v>
      </c>
      <c r="B34" s="23">
        <v>130</v>
      </c>
      <c r="C34" s="24" t="s">
        <v>65</v>
      </c>
      <c r="D34" s="24" t="s">
        <v>96</v>
      </c>
      <c r="E34" s="24" t="s">
        <v>98</v>
      </c>
      <c r="F34" s="24"/>
      <c r="G34" s="25">
        <f>G35+G38</f>
        <v>494090</v>
      </c>
      <c r="H34" s="25">
        <f>H35+H38</f>
        <v>492905.63</v>
      </c>
      <c r="I34" s="39">
        <f t="shared" si="0"/>
        <v>0.99760292659232119</v>
      </c>
    </row>
    <row r="35" spans="1:9" ht="25.5">
      <c r="A35" s="22" t="s">
        <v>76</v>
      </c>
      <c r="B35" s="23">
        <v>130</v>
      </c>
      <c r="C35" s="24" t="s">
        <v>65</v>
      </c>
      <c r="D35" s="24" t="s">
        <v>96</v>
      </c>
      <c r="E35" s="24" t="s">
        <v>98</v>
      </c>
      <c r="F35" s="24" t="s">
        <v>4</v>
      </c>
      <c r="G35" s="25">
        <f>G36</f>
        <v>487090</v>
      </c>
      <c r="H35" s="25">
        <f>H36</f>
        <v>485905.63</v>
      </c>
      <c r="I35" s="39">
        <f t="shared" si="0"/>
        <v>0.99756847810466243</v>
      </c>
    </row>
    <row r="36" spans="1:9" ht="24.75" customHeight="1">
      <c r="A36" s="22" t="s">
        <v>77</v>
      </c>
      <c r="B36" s="23">
        <v>130</v>
      </c>
      <c r="C36" s="24" t="s">
        <v>65</v>
      </c>
      <c r="D36" s="24" t="s">
        <v>96</v>
      </c>
      <c r="E36" s="24" t="s">
        <v>98</v>
      </c>
      <c r="F36" s="24">
        <v>240</v>
      </c>
      <c r="G36" s="25">
        <f>810000+170000+4200+2000+5513.7-204000-235623.7-65000</f>
        <v>487090</v>
      </c>
      <c r="H36" s="25">
        <v>485905.63</v>
      </c>
      <c r="I36" s="39">
        <f t="shared" si="0"/>
        <v>0.99756847810466243</v>
      </c>
    </row>
    <row r="37" spans="1:9" ht="38.25" hidden="1">
      <c r="A37" s="26" t="s">
        <v>99</v>
      </c>
      <c r="B37" s="27">
        <v>130</v>
      </c>
      <c r="C37" s="24" t="s">
        <v>65</v>
      </c>
      <c r="D37" s="24" t="s">
        <v>96</v>
      </c>
      <c r="E37" s="24" t="s">
        <v>98</v>
      </c>
      <c r="F37" s="24" t="s">
        <v>100</v>
      </c>
      <c r="G37" s="25">
        <v>810000</v>
      </c>
      <c r="H37" s="25">
        <v>810000</v>
      </c>
      <c r="I37" s="39">
        <f t="shared" si="0"/>
        <v>1</v>
      </c>
    </row>
    <row r="38" spans="1:9">
      <c r="A38" s="22" t="s">
        <v>78</v>
      </c>
      <c r="B38" s="23">
        <v>130</v>
      </c>
      <c r="C38" s="24" t="s">
        <v>65</v>
      </c>
      <c r="D38" s="24" t="s">
        <v>96</v>
      </c>
      <c r="E38" s="24" t="s">
        <v>98</v>
      </c>
      <c r="F38" s="24">
        <v>800</v>
      </c>
      <c r="G38" s="25">
        <f>G40</f>
        <v>7000</v>
      </c>
      <c r="H38" s="25">
        <f>H40</f>
        <v>7000</v>
      </c>
      <c r="I38" s="39">
        <f t="shared" si="0"/>
        <v>1</v>
      </c>
    </row>
    <row r="39" spans="1:9" ht="11.25" customHeight="1">
      <c r="A39" s="22" t="s">
        <v>7</v>
      </c>
      <c r="B39" s="23">
        <v>130</v>
      </c>
      <c r="C39" s="24" t="s">
        <v>65</v>
      </c>
      <c r="D39" s="24" t="s">
        <v>96</v>
      </c>
      <c r="E39" s="24" t="s">
        <v>98</v>
      </c>
      <c r="F39" s="24" t="s">
        <v>8</v>
      </c>
      <c r="G39" s="25">
        <v>7000</v>
      </c>
      <c r="H39" s="25">
        <v>7000</v>
      </c>
      <c r="I39" s="39">
        <f t="shared" si="0"/>
        <v>1</v>
      </c>
    </row>
    <row r="40" spans="1:9" ht="10.5" hidden="1" customHeight="1">
      <c r="A40" s="22" t="s">
        <v>101</v>
      </c>
      <c r="B40" s="23">
        <v>130</v>
      </c>
      <c r="C40" s="24" t="s">
        <v>65</v>
      </c>
      <c r="D40" s="24" t="s">
        <v>96</v>
      </c>
      <c r="E40" s="24" t="s">
        <v>102</v>
      </c>
      <c r="F40" s="24" t="s">
        <v>103</v>
      </c>
      <c r="G40" s="25">
        <v>7000</v>
      </c>
      <c r="H40" s="25">
        <v>7000</v>
      </c>
      <c r="I40" s="39">
        <f t="shared" si="0"/>
        <v>1</v>
      </c>
    </row>
    <row r="41" spans="1:9" ht="25.5" hidden="1">
      <c r="A41" s="22" t="s">
        <v>104</v>
      </c>
      <c r="B41" s="23">
        <v>130</v>
      </c>
      <c r="C41" s="24" t="s">
        <v>65</v>
      </c>
      <c r="D41" s="24" t="s">
        <v>96</v>
      </c>
      <c r="E41" s="24" t="s">
        <v>105</v>
      </c>
      <c r="F41" s="24"/>
      <c r="G41" s="25">
        <f>G43</f>
        <v>0</v>
      </c>
      <c r="H41" s="25">
        <f>H43</f>
        <v>0</v>
      </c>
      <c r="I41" s="39" t="e">
        <f t="shared" si="0"/>
        <v>#DIV/0!</v>
      </c>
    </row>
    <row r="42" spans="1:9" ht="25.5" hidden="1">
      <c r="A42" s="22" t="s">
        <v>76</v>
      </c>
      <c r="B42" s="23">
        <v>130</v>
      </c>
      <c r="C42" s="24" t="s">
        <v>65</v>
      </c>
      <c r="D42" s="24" t="s">
        <v>96</v>
      </c>
      <c r="E42" s="24" t="s">
        <v>105</v>
      </c>
      <c r="F42" s="24" t="s">
        <v>4</v>
      </c>
      <c r="G42" s="25">
        <f>G43</f>
        <v>0</v>
      </c>
      <c r="H42" s="25">
        <f>H43</f>
        <v>0</v>
      </c>
      <c r="I42" s="39" t="e">
        <f t="shared" si="0"/>
        <v>#DIV/0!</v>
      </c>
    </row>
    <row r="43" spans="1:9" ht="25.5" hidden="1">
      <c r="A43" s="22" t="s">
        <v>77</v>
      </c>
      <c r="B43" s="23">
        <v>130</v>
      </c>
      <c r="C43" s="24" t="s">
        <v>65</v>
      </c>
      <c r="D43" s="24" t="s">
        <v>96</v>
      </c>
      <c r="E43" s="24" t="s">
        <v>105</v>
      </c>
      <c r="F43" s="24">
        <v>240</v>
      </c>
      <c r="G43" s="25"/>
      <c r="H43" s="25"/>
      <c r="I43" s="39" t="e">
        <f t="shared" si="0"/>
        <v>#DIV/0!</v>
      </c>
    </row>
    <row r="44" spans="1:9" ht="38.25" hidden="1">
      <c r="A44" s="26" t="s">
        <v>99</v>
      </c>
      <c r="B44" s="27">
        <v>130</v>
      </c>
      <c r="C44" s="24" t="s">
        <v>65</v>
      </c>
      <c r="D44" s="24" t="s">
        <v>96</v>
      </c>
      <c r="E44" s="24" t="s">
        <v>106</v>
      </c>
      <c r="F44" s="24" t="s">
        <v>100</v>
      </c>
      <c r="G44" s="25"/>
      <c r="H44" s="25"/>
      <c r="I44" s="39" t="e">
        <f t="shared" si="0"/>
        <v>#DIV/0!</v>
      </c>
    </row>
    <row r="45" spans="1:9" hidden="1">
      <c r="A45" s="22" t="s">
        <v>94</v>
      </c>
      <c r="B45" s="23">
        <v>130</v>
      </c>
      <c r="C45" s="24" t="s">
        <v>65</v>
      </c>
      <c r="D45" s="24" t="s">
        <v>96</v>
      </c>
      <c r="E45" s="24" t="s">
        <v>107</v>
      </c>
      <c r="F45" s="24"/>
      <c r="G45" s="25">
        <f>G46</f>
        <v>0</v>
      </c>
      <c r="H45" s="25">
        <f>H46</f>
        <v>0</v>
      </c>
      <c r="I45" s="39" t="e">
        <f t="shared" si="0"/>
        <v>#DIV/0!</v>
      </c>
    </row>
    <row r="46" spans="1:9" hidden="1">
      <c r="A46" s="22" t="s">
        <v>78</v>
      </c>
      <c r="B46" s="23">
        <v>130</v>
      </c>
      <c r="C46" s="24" t="s">
        <v>65</v>
      </c>
      <c r="D46" s="24" t="s">
        <v>96</v>
      </c>
      <c r="E46" s="24" t="s">
        <v>107</v>
      </c>
      <c r="F46" s="24">
        <v>800</v>
      </c>
      <c r="G46" s="25">
        <f>G47</f>
        <v>0</v>
      </c>
      <c r="H46" s="25">
        <f>H47</f>
        <v>0</v>
      </c>
      <c r="I46" s="39" t="e">
        <f t="shared" si="0"/>
        <v>#DIV/0!</v>
      </c>
    </row>
    <row r="47" spans="1:9" ht="25.5" hidden="1">
      <c r="A47" s="22" t="s">
        <v>108</v>
      </c>
      <c r="B47" s="23">
        <v>130</v>
      </c>
      <c r="C47" s="24" t="s">
        <v>65</v>
      </c>
      <c r="D47" s="24" t="s">
        <v>96</v>
      </c>
      <c r="E47" s="24" t="s">
        <v>107</v>
      </c>
      <c r="F47" s="24">
        <v>810</v>
      </c>
      <c r="G47" s="25"/>
      <c r="H47" s="25"/>
      <c r="I47" s="39" t="e">
        <f t="shared" si="0"/>
        <v>#DIV/0!</v>
      </c>
    </row>
    <row r="48" spans="1:9" ht="38.25">
      <c r="A48" s="22" t="s">
        <v>109</v>
      </c>
      <c r="B48" s="23">
        <v>130</v>
      </c>
      <c r="C48" s="24" t="s">
        <v>65</v>
      </c>
      <c r="D48" s="24" t="s">
        <v>96</v>
      </c>
      <c r="E48" s="24" t="s">
        <v>110</v>
      </c>
      <c r="F48" s="24"/>
      <c r="G48" s="25">
        <f>G49</f>
        <v>200</v>
      </c>
      <c r="H48" s="25">
        <f>H49</f>
        <v>200</v>
      </c>
      <c r="I48" s="39">
        <f t="shared" si="0"/>
        <v>1</v>
      </c>
    </row>
    <row r="49" spans="1:9" ht="25.5">
      <c r="A49" s="22" t="s">
        <v>76</v>
      </c>
      <c r="B49" s="23">
        <v>130</v>
      </c>
      <c r="C49" s="24" t="s">
        <v>65</v>
      </c>
      <c r="D49" s="24" t="s">
        <v>96</v>
      </c>
      <c r="E49" s="24" t="s">
        <v>110</v>
      </c>
      <c r="F49" s="24" t="s">
        <v>4</v>
      </c>
      <c r="G49" s="31">
        <f>G50</f>
        <v>200</v>
      </c>
      <c r="H49" s="31">
        <f>H50</f>
        <v>200</v>
      </c>
      <c r="I49" s="39">
        <f t="shared" si="0"/>
        <v>1</v>
      </c>
    </row>
    <row r="50" spans="1:9" ht="25.5">
      <c r="A50" s="22" t="s">
        <v>77</v>
      </c>
      <c r="B50" s="23">
        <v>130</v>
      </c>
      <c r="C50" s="24" t="s">
        <v>65</v>
      </c>
      <c r="D50" s="24" t="s">
        <v>96</v>
      </c>
      <c r="E50" s="24" t="s">
        <v>110</v>
      </c>
      <c r="F50" s="24" t="s">
        <v>5</v>
      </c>
      <c r="G50" s="31">
        <v>200</v>
      </c>
      <c r="H50" s="31">
        <v>200</v>
      </c>
      <c r="I50" s="39">
        <f t="shared" si="0"/>
        <v>1</v>
      </c>
    </row>
    <row r="51" spans="1:9">
      <c r="A51" s="22" t="s">
        <v>40</v>
      </c>
      <c r="B51" s="23">
        <v>130</v>
      </c>
      <c r="C51" s="24" t="s">
        <v>112</v>
      </c>
      <c r="D51" s="24" t="s">
        <v>66</v>
      </c>
      <c r="E51" s="24"/>
      <c r="F51" s="24"/>
      <c r="G51" s="25">
        <f>G52+G56</f>
        <v>30399349.800000001</v>
      </c>
      <c r="H51" s="25">
        <f>H52+H56</f>
        <v>30399345.660000004</v>
      </c>
      <c r="I51" s="39">
        <f t="shared" si="0"/>
        <v>0.99999986381287675</v>
      </c>
    </row>
    <row r="52" spans="1:9">
      <c r="A52" s="40" t="s">
        <v>10</v>
      </c>
      <c r="B52" s="41">
        <v>130</v>
      </c>
      <c r="C52" s="24" t="s">
        <v>112</v>
      </c>
      <c r="D52" s="24" t="s">
        <v>113</v>
      </c>
      <c r="E52" s="24"/>
      <c r="F52" s="24"/>
      <c r="G52" s="25">
        <f t="shared" ref="G52:H54" si="4">G53</f>
        <v>451500</v>
      </c>
      <c r="H52" s="25">
        <f t="shared" si="4"/>
        <v>451500</v>
      </c>
      <c r="I52" s="39">
        <f t="shared" si="0"/>
        <v>1</v>
      </c>
    </row>
    <row r="53" spans="1:9" ht="38.25">
      <c r="A53" s="26" t="s">
        <v>114</v>
      </c>
      <c r="B53" s="23">
        <v>130</v>
      </c>
      <c r="C53" s="24" t="s">
        <v>112</v>
      </c>
      <c r="D53" s="24" t="s">
        <v>113</v>
      </c>
      <c r="E53" s="24" t="s">
        <v>115</v>
      </c>
      <c r="F53" s="24"/>
      <c r="G53" s="25">
        <f t="shared" si="4"/>
        <v>451500</v>
      </c>
      <c r="H53" s="25">
        <f t="shared" si="4"/>
        <v>451500</v>
      </c>
      <c r="I53" s="39">
        <f t="shared" si="0"/>
        <v>1</v>
      </c>
    </row>
    <row r="54" spans="1:9">
      <c r="A54" s="22" t="s">
        <v>78</v>
      </c>
      <c r="B54" s="23">
        <v>130</v>
      </c>
      <c r="C54" s="24" t="s">
        <v>112</v>
      </c>
      <c r="D54" s="24" t="s">
        <v>113</v>
      </c>
      <c r="E54" s="24" t="s">
        <v>115</v>
      </c>
      <c r="F54" s="24" t="s">
        <v>6</v>
      </c>
      <c r="G54" s="25">
        <f t="shared" si="4"/>
        <v>451500</v>
      </c>
      <c r="H54" s="25">
        <f t="shared" si="4"/>
        <v>451500</v>
      </c>
      <c r="I54" s="39">
        <f t="shared" si="0"/>
        <v>1</v>
      </c>
    </row>
    <row r="55" spans="1:9" ht="25.5">
      <c r="A55" s="22" t="s">
        <v>108</v>
      </c>
      <c r="B55" s="23">
        <v>130</v>
      </c>
      <c r="C55" s="24" t="s">
        <v>112</v>
      </c>
      <c r="D55" s="24" t="s">
        <v>113</v>
      </c>
      <c r="E55" s="24" t="s">
        <v>115</v>
      </c>
      <c r="F55" s="24" t="s">
        <v>12</v>
      </c>
      <c r="G55" s="25">
        <v>451500</v>
      </c>
      <c r="H55" s="25">
        <v>451500</v>
      </c>
      <c r="I55" s="39">
        <f t="shared" si="0"/>
        <v>1</v>
      </c>
    </row>
    <row r="56" spans="1:9">
      <c r="A56" s="40" t="s">
        <v>22</v>
      </c>
      <c r="B56" s="41">
        <v>130</v>
      </c>
      <c r="C56" s="24" t="s">
        <v>112</v>
      </c>
      <c r="D56" s="24" t="s">
        <v>116</v>
      </c>
      <c r="E56" s="24"/>
      <c r="F56" s="24"/>
      <c r="G56" s="25">
        <f>G57+G63+G72+G60+G75</f>
        <v>29947849.800000001</v>
      </c>
      <c r="H56" s="25">
        <f>H57+H63+H72+H60+H75</f>
        <v>29947845.660000004</v>
      </c>
      <c r="I56" s="39">
        <f t="shared" si="0"/>
        <v>0.99999986175969147</v>
      </c>
    </row>
    <row r="57" spans="1:9" ht="25.5">
      <c r="A57" s="22" t="s">
        <v>23</v>
      </c>
      <c r="B57" s="23">
        <v>130</v>
      </c>
      <c r="C57" s="24" t="s">
        <v>112</v>
      </c>
      <c r="D57" s="24" t="s">
        <v>116</v>
      </c>
      <c r="E57" s="24" t="s">
        <v>117</v>
      </c>
      <c r="F57" s="24"/>
      <c r="G57" s="25">
        <f>G58</f>
        <v>16080398</v>
      </c>
      <c r="H57" s="25">
        <f>H58</f>
        <v>16080398</v>
      </c>
      <c r="I57" s="39">
        <f t="shared" si="0"/>
        <v>1</v>
      </c>
    </row>
    <row r="58" spans="1:9" ht="25.5">
      <c r="A58" s="22" t="s">
        <v>76</v>
      </c>
      <c r="B58" s="23">
        <v>130</v>
      </c>
      <c r="C58" s="24" t="s">
        <v>112</v>
      </c>
      <c r="D58" s="24" t="s">
        <v>116</v>
      </c>
      <c r="E58" s="24" t="s">
        <v>117</v>
      </c>
      <c r="F58" s="24" t="s">
        <v>4</v>
      </c>
      <c r="G58" s="25">
        <f>G59</f>
        <v>16080398</v>
      </c>
      <c r="H58" s="25">
        <f>H59</f>
        <v>16080398</v>
      </c>
      <c r="I58" s="39">
        <f t="shared" si="0"/>
        <v>1</v>
      </c>
    </row>
    <row r="59" spans="1:9" ht="25.5">
      <c r="A59" s="22" t="s">
        <v>77</v>
      </c>
      <c r="B59" s="23">
        <v>130</v>
      </c>
      <c r="C59" s="24" t="s">
        <v>112</v>
      </c>
      <c r="D59" s="24" t="s">
        <v>116</v>
      </c>
      <c r="E59" s="24" t="s">
        <v>117</v>
      </c>
      <c r="F59" s="24" t="s">
        <v>5</v>
      </c>
      <c r="G59" s="25">
        <v>16080398</v>
      </c>
      <c r="H59" s="25">
        <v>16080398</v>
      </c>
      <c r="I59" s="39">
        <f t="shared" si="0"/>
        <v>1</v>
      </c>
    </row>
    <row r="60" spans="1:9" ht="38.25">
      <c r="A60" s="22" t="s">
        <v>118</v>
      </c>
      <c r="B60" s="23">
        <v>130</v>
      </c>
      <c r="C60" s="24" t="s">
        <v>112</v>
      </c>
      <c r="D60" s="24" t="s">
        <v>116</v>
      </c>
      <c r="E60" s="24" t="s">
        <v>119</v>
      </c>
      <c r="F60" s="24"/>
      <c r="G60" s="25">
        <f>G61</f>
        <v>846341</v>
      </c>
      <c r="H60" s="25">
        <f>H61</f>
        <v>846340.94</v>
      </c>
      <c r="I60" s="39">
        <f t="shared" si="0"/>
        <v>0.99999992910658941</v>
      </c>
    </row>
    <row r="61" spans="1:9" ht="25.5">
      <c r="A61" s="22" t="s">
        <v>76</v>
      </c>
      <c r="B61" s="23">
        <v>130</v>
      </c>
      <c r="C61" s="24" t="s">
        <v>112</v>
      </c>
      <c r="D61" s="24" t="s">
        <v>116</v>
      </c>
      <c r="E61" s="24" t="s">
        <v>119</v>
      </c>
      <c r="F61" s="24">
        <v>200</v>
      </c>
      <c r="G61" s="25">
        <f>G62</f>
        <v>846341</v>
      </c>
      <c r="H61" s="25">
        <f>H62</f>
        <v>846340.94</v>
      </c>
      <c r="I61" s="39">
        <f t="shared" si="0"/>
        <v>0.99999992910658941</v>
      </c>
    </row>
    <row r="62" spans="1:9" ht="25.5">
      <c r="A62" s="22" t="s">
        <v>77</v>
      </c>
      <c r="B62" s="23">
        <v>130</v>
      </c>
      <c r="C62" s="24" t="s">
        <v>112</v>
      </c>
      <c r="D62" s="24" t="s">
        <v>116</v>
      </c>
      <c r="E62" s="24" t="s">
        <v>119</v>
      </c>
      <c r="F62" s="24">
        <v>240</v>
      </c>
      <c r="G62" s="25">
        <v>846341</v>
      </c>
      <c r="H62" s="25">
        <v>846340.94</v>
      </c>
      <c r="I62" s="39">
        <f t="shared" si="0"/>
        <v>0.99999992910658941</v>
      </c>
    </row>
    <row r="63" spans="1:9" ht="25.5">
      <c r="A63" s="22" t="s">
        <v>120</v>
      </c>
      <c r="B63" s="23">
        <v>130</v>
      </c>
      <c r="C63" s="24" t="s">
        <v>112</v>
      </c>
      <c r="D63" s="24" t="s">
        <v>116</v>
      </c>
      <c r="E63" s="24" t="s">
        <v>121</v>
      </c>
      <c r="F63" s="24"/>
      <c r="G63" s="25">
        <f>G64+G67</f>
        <v>12057660</v>
      </c>
      <c r="H63" s="25">
        <f>H64+H67</f>
        <v>12057656.25</v>
      </c>
      <c r="I63" s="39">
        <f t="shared" si="0"/>
        <v>0.99999968899438196</v>
      </c>
    </row>
    <row r="64" spans="1:9" ht="25.5">
      <c r="A64" s="22" t="s">
        <v>76</v>
      </c>
      <c r="B64" s="23">
        <v>130</v>
      </c>
      <c r="C64" s="24" t="s">
        <v>112</v>
      </c>
      <c r="D64" s="24" t="s">
        <v>116</v>
      </c>
      <c r="E64" s="24" t="s">
        <v>121</v>
      </c>
      <c r="F64" s="24">
        <v>200</v>
      </c>
      <c r="G64" s="25">
        <f>G65</f>
        <v>4207660</v>
      </c>
      <c r="H64" s="25">
        <f>H65</f>
        <v>4207656.25</v>
      </c>
      <c r="I64" s="39">
        <f t="shared" si="0"/>
        <v>0.99999910876829401</v>
      </c>
    </row>
    <row r="65" spans="1:9" ht="25.5">
      <c r="A65" s="22" t="s">
        <v>77</v>
      </c>
      <c r="B65" s="23">
        <v>130</v>
      </c>
      <c r="C65" s="24" t="s">
        <v>112</v>
      </c>
      <c r="D65" s="24" t="s">
        <v>116</v>
      </c>
      <c r="E65" s="24" t="s">
        <v>121</v>
      </c>
      <c r="F65" s="24">
        <v>240</v>
      </c>
      <c r="G65" s="25">
        <f>9811445.6-3460940.1-2182845.5+40000</f>
        <v>4207660</v>
      </c>
      <c r="H65" s="25">
        <v>4207656.25</v>
      </c>
      <c r="I65" s="39">
        <f t="shared" si="0"/>
        <v>0.99999910876829401</v>
      </c>
    </row>
    <row r="66" spans="1:9" ht="25.5" hidden="1">
      <c r="A66" s="26" t="s">
        <v>111</v>
      </c>
      <c r="B66" s="27">
        <v>130</v>
      </c>
      <c r="C66" s="24" t="s">
        <v>112</v>
      </c>
      <c r="D66" s="24" t="s">
        <v>116</v>
      </c>
      <c r="E66" s="24" t="s">
        <v>121</v>
      </c>
      <c r="F66" s="24" t="s">
        <v>100</v>
      </c>
      <c r="G66" s="25">
        <f>9670000-407900</f>
        <v>9262100</v>
      </c>
      <c r="H66" s="25">
        <f>9670000-407900</f>
        <v>9262100</v>
      </c>
      <c r="I66" s="39">
        <f t="shared" si="0"/>
        <v>1</v>
      </c>
    </row>
    <row r="67" spans="1:9">
      <c r="A67" s="22" t="s">
        <v>78</v>
      </c>
      <c r="B67" s="23">
        <v>130</v>
      </c>
      <c r="C67" s="24" t="s">
        <v>112</v>
      </c>
      <c r="D67" s="24" t="s">
        <v>116</v>
      </c>
      <c r="E67" s="24" t="s">
        <v>121</v>
      </c>
      <c r="F67" s="24" t="s">
        <v>6</v>
      </c>
      <c r="G67" s="25">
        <f>G68</f>
        <v>7850000</v>
      </c>
      <c r="H67" s="25">
        <f>H68</f>
        <v>7850000</v>
      </c>
      <c r="I67" s="39">
        <f t="shared" si="0"/>
        <v>1</v>
      </c>
    </row>
    <row r="68" spans="1:9" ht="24.75" customHeight="1">
      <c r="A68" s="22" t="s">
        <v>108</v>
      </c>
      <c r="B68" s="23">
        <v>130</v>
      </c>
      <c r="C68" s="24" t="s">
        <v>112</v>
      </c>
      <c r="D68" s="24" t="s">
        <v>116</v>
      </c>
      <c r="E68" s="24" t="s">
        <v>121</v>
      </c>
      <c r="F68" s="24">
        <v>810</v>
      </c>
      <c r="G68" s="25">
        <f>6000000+300000+1550000</f>
        <v>7850000</v>
      </c>
      <c r="H68" s="25">
        <f>6000000+300000+1550000</f>
        <v>7850000</v>
      </c>
      <c r="I68" s="39">
        <f t="shared" si="0"/>
        <v>1</v>
      </c>
    </row>
    <row r="69" spans="1:9" hidden="1">
      <c r="A69" s="22" t="s">
        <v>122</v>
      </c>
      <c r="B69" s="23">
        <v>130</v>
      </c>
      <c r="C69" s="24" t="s">
        <v>112</v>
      </c>
      <c r="D69" s="24" t="s">
        <v>116</v>
      </c>
      <c r="E69" s="24"/>
      <c r="F69" s="24"/>
      <c r="G69" s="25"/>
      <c r="H69" s="25"/>
      <c r="I69" s="39" t="e">
        <f t="shared" ref="I69:I101" si="5">H69/G69</f>
        <v>#DIV/0!</v>
      </c>
    </row>
    <row r="70" spans="1:9" hidden="1">
      <c r="A70" s="22" t="s">
        <v>78</v>
      </c>
      <c r="B70" s="23">
        <v>130</v>
      </c>
      <c r="C70" s="24" t="s">
        <v>112</v>
      </c>
      <c r="D70" s="24" t="s">
        <v>116</v>
      </c>
      <c r="E70" s="24"/>
      <c r="F70" s="24"/>
      <c r="G70" s="25"/>
      <c r="H70" s="25"/>
      <c r="I70" s="39" t="e">
        <f t="shared" si="5"/>
        <v>#DIV/0!</v>
      </c>
    </row>
    <row r="71" spans="1:9" ht="25.5" hidden="1">
      <c r="A71" s="22" t="s">
        <v>108</v>
      </c>
      <c r="B71" s="23">
        <v>130</v>
      </c>
      <c r="C71" s="24" t="s">
        <v>112</v>
      </c>
      <c r="D71" s="24" t="s">
        <v>116</v>
      </c>
      <c r="E71" s="24"/>
      <c r="F71" s="24"/>
      <c r="G71" s="25"/>
      <c r="H71" s="25"/>
      <c r="I71" s="39" t="e">
        <f t="shared" si="5"/>
        <v>#DIV/0!</v>
      </c>
    </row>
    <row r="72" spans="1:9">
      <c r="A72" s="22" t="s">
        <v>123</v>
      </c>
      <c r="B72" s="23">
        <v>130</v>
      </c>
      <c r="C72" s="24" t="s">
        <v>112</v>
      </c>
      <c r="D72" s="24" t="s">
        <v>116</v>
      </c>
      <c r="E72" s="24" t="s">
        <v>124</v>
      </c>
      <c r="F72" s="24"/>
      <c r="G72" s="25">
        <f>G73</f>
        <v>891783.8</v>
      </c>
      <c r="H72" s="25">
        <f>H73</f>
        <v>891783.8</v>
      </c>
      <c r="I72" s="39">
        <f t="shared" si="5"/>
        <v>1</v>
      </c>
    </row>
    <row r="73" spans="1:9" ht="25.5">
      <c r="A73" s="22" t="s">
        <v>76</v>
      </c>
      <c r="B73" s="23">
        <v>130</v>
      </c>
      <c r="C73" s="24" t="s">
        <v>112</v>
      </c>
      <c r="D73" s="24" t="s">
        <v>116</v>
      </c>
      <c r="E73" s="24" t="s">
        <v>124</v>
      </c>
      <c r="F73" s="24">
        <v>200</v>
      </c>
      <c r="G73" s="25">
        <f>G74</f>
        <v>891783.8</v>
      </c>
      <c r="H73" s="25">
        <f>H74</f>
        <v>891783.8</v>
      </c>
      <c r="I73" s="39">
        <f t="shared" si="5"/>
        <v>1</v>
      </c>
    </row>
    <row r="74" spans="1:9" ht="25.5">
      <c r="A74" s="22" t="s">
        <v>77</v>
      </c>
      <c r="B74" s="23">
        <v>130</v>
      </c>
      <c r="C74" s="24" t="s">
        <v>112</v>
      </c>
      <c r="D74" s="24" t="s">
        <v>116</v>
      </c>
      <c r="E74" s="24" t="s">
        <v>124</v>
      </c>
      <c r="F74" s="24">
        <v>240</v>
      </c>
      <c r="G74" s="25">
        <f>1603500-711716.2</f>
        <v>891783.8</v>
      </c>
      <c r="H74" s="25">
        <f>1603500-711716.2</f>
        <v>891783.8</v>
      </c>
      <c r="I74" s="39">
        <f t="shared" si="5"/>
        <v>1</v>
      </c>
    </row>
    <row r="75" spans="1:9">
      <c r="A75" s="22" t="s">
        <v>125</v>
      </c>
      <c r="B75" s="23">
        <v>132</v>
      </c>
      <c r="C75" s="24" t="s">
        <v>112</v>
      </c>
      <c r="D75" s="24" t="s">
        <v>116</v>
      </c>
      <c r="E75" s="24" t="s">
        <v>126</v>
      </c>
      <c r="F75" s="24"/>
      <c r="G75" s="25">
        <f>G76</f>
        <v>71667</v>
      </c>
      <c r="H75" s="25">
        <f>H76</f>
        <v>71666.67</v>
      </c>
      <c r="I75" s="39">
        <f t="shared" si="5"/>
        <v>0.99999539537025406</v>
      </c>
    </row>
    <row r="76" spans="1:9" ht="25.5">
      <c r="A76" s="22" t="s">
        <v>76</v>
      </c>
      <c r="B76" s="23">
        <v>130</v>
      </c>
      <c r="C76" s="24" t="s">
        <v>112</v>
      </c>
      <c r="D76" s="24" t="s">
        <v>116</v>
      </c>
      <c r="E76" s="24" t="s">
        <v>126</v>
      </c>
      <c r="F76" s="24">
        <v>200</v>
      </c>
      <c r="G76" s="25">
        <f>G77</f>
        <v>71667</v>
      </c>
      <c r="H76" s="25">
        <f>H77</f>
        <v>71666.67</v>
      </c>
      <c r="I76" s="39">
        <f t="shared" si="5"/>
        <v>0.99999539537025406</v>
      </c>
    </row>
    <row r="77" spans="1:9" ht="25.5">
      <c r="A77" s="22" t="s">
        <v>77</v>
      </c>
      <c r="B77" s="23">
        <v>130</v>
      </c>
      <c r="C77" s="24" t="s">
        <v>112</v>
      </c>
      <c r="D77" s="24" t="s">
        <v>116</v>
      </c>
      <c r="E77" s="24" t="s">
        <v>126</v>
      </c>
      <c r="F77" s="24">
        <v>240</v>
      </c>
      <c r="G77" s="25">
        <f>75667-4000</f>
        <v>71667</v>
      </c>
      <c r="H77" s="25">
        <v>71666.67</v>
      </c>
      <c r="I77" s="39">
        <f t="shared" si="5"/>
        <v>0.99999539537025406</v>
      </c>
    </row>
    <row r="78" spans="1:9">
      <c r="A78" s="22" t="s">
        <v>127</v>
      </c>
      <c r="B78" s="23">
        <v>130</v>
      </c>
      <c r="C78" s="24" t="s">
        <v>128</v>
      </c>
      <c r="D78" s="24" t="s">
        <v>66</v>
      </c>
      <c r="E78" s="24"/>
      <c r="F78" s="24"/>
      <c r="G78" s="25">
        <f>G79+G86+G102</f>
        <v>23968324.420000002</v>
      </c>
      <c r="H78" s="25">
        <f>H79+H86+H102</f>
        <v>23079729.030000001</v>
      </c>
      <c r="I78" s="39">
        <f t="shared" si="5"/>
        <v>0.96292626157636096</v>
      </c>
    </row>
    <row r="79" spans="1:9">
      <c r="A79" s="40" t="s">
        <v>14</v>
      </c>
      <c r="B79" s="41">
        <v>130</v>
      </c>
      <c r="C79" s="24" t="s">
        <v>128</v>
      </c>
      <c r="D79" s="24" t="s">
        <v>65</v>
      </c>
      <c r="E79" s="24"/>
      <c r="F79" s="24"/>
      <c r="G79" s="25">
        <f>G80+G83</f>
        <v>294467.02</v>
      </c>
      <c r="H79" s="25">
        <f>H80+H83</f>
        <v>294453.02</v>
      </c>
      <c r="I79" s="39">
        <f t="shared" si="5"/>
        <v>0.99995245647543141</v>
      </c>
    </row>
    <row r="80" spans="1:9" ht="25.5">
      <c r="A80" s="22" t="s">
        <v>129</v>
      </c>
      <c r="B80" s="23">
        <v>130</v>
      </c>
      <c r="C80" s="24" t="s">
        <v>128</v>
      </c>
      <c r="D80" s="24" t="s">
        <v>65</v>
      </c>
      <c r="E80" s="24" t="s">
        <v>130</v>
      </c>
      <c r="F80" s="24"/>
      <c r="G80" s="25">
        <f>G81</f>
        <v>7658.26</v>
      </c>
      <c r="H80" s="25">
        <f>H81</f>
        <v>7658.26</v>
      </c>
      <c r="I80" s="39">
        <f t="shared" si="5"/>
        <v>1</v>
      </c>
    </row>
    <row r="81" spans="1:9" ht="38.25">
      <c r="A81" s="26" t="s">
        <v>131</v>
      </c>
      <c r="B81" s="27">
        <v>130</v>
      </c>
      <c r="C81" s="24" t="s">
        <v>128</v>
      </c>
      <c r="D81" s="24" t="s">
        <v>65</v>
      </c>
      <c r="E81" s="24" t="s">
        <v>130</v>
      </c>
      <c r="F81" s="24" t="s">
        <v>132</v>
      </c>
      <c r="G81" s="25">
        <f>G82</f>
        <v>7658.26</v>
      </c>
      <c r="H81" s="25">
        <f>H82</f>
        <v>7658.26</v>
      </c>
      <c r="I81" s="39">
        <f t="shared" si="5"/>
        <v>1</v>
      </c>
    </row>
    <row r="82" spans="1:9" ht="38.25">
      <c r="A82" s="26" t="s">
        <v>133</v>
      </c>
      <c r="B82" s="27">
        <v>130</v>
      </c>
      <c r="C82" s="24" t="s">
        <v>128</v>
      </c>
      <c r="D82" s="24" t="s">
        <v>65</v>
      </c>
      <c r="E82" s="24" t="s">
        <v>130</v>
      </c>
      <c r="F82" s="24" t="s">
        <v>134</v>
      </c>
      <c r="G82" s="25">
        <f>1834.67+5823.59</f>
        <v>7658.26</v>
      </c>
      <c r="H82" s="25">
        <f>1834.67+5823.59</f>
        <v>7658.26</v>
      </c>
      <c r="I82" s="39">
        <f t="shared" si="5"/>
        <v>1</v>
      </c>
    </row>
    <row r="83" spans="1:9" ht="25.5">
      <c r="A83" s="22" t="s">
        <v>135</v>
      </c>
      <c r="B83" s="23">
        <v>130</v>
      </c>
      <c r="C83" s="24" t="s">
        <v>128</v>
      </c>
      <c r="D83" s="24" t="s">
        <v>65</v>
      </c>
      <c r="E83" s="24" t="s">
        <v>136</v>
      </c>
      <c r="F83" s="24"/>
      <c r="G83" s="25">
        <f>G84</f>
        <v>286808.76</v>
      </c>
      <c r="H83" s="25">
        <f>H84</f>
        <v>286794.76</v>
      </c>
      <c r="I83" s="39">
        <f t="shared" si="5"/>
        <v>0.99995118698606</v>
      </c>
    </row>
    <row r="84" spans="1:9" ht="25.5">
      <c r="A84" s="22" t="s">
        <v>76</v>
      </c>
      <c r="B84" s="23">
        <v>130</v>
      </c>
      <c r="C84" s="24" t="s">
        <v>128</v>
      </c>
      <c r="D84" s="24" t="s">
        <v>65</v>
      </c>
      <c r="E84" s="24" t="s">
        <v>136</v>
      </c>
      <c r="F84" s="24" t="s">
        <v>4</v>
      </c>
      <c r="G84" s="25">
        <f>G85</f>
        <v>286808.76</v>
      </c>
      <c r="H84" s="25">
        <f>H85</f>
        <v>286794.76</v>
      </c>
      <c r="I84" s="39">
        <f t="shared" si="5"/>
        <v>0.99995118698606</v>
      </c>
    </row>
    <row r="85" spans="1:9" ht="25.5">
      <c r="A85" s="22" t="s">
        <v>77</v>
      </c>
      <c r="B85" s="23">
        <v>130</v>
      </c>
      <c r="C85" s="24" t="s">
        <v>128</v>
      </c>
      <c r="D85" s="24" t="s">
        <v>65</v>
      </c>
      <c r="E85" s="24" t="s">
        <v>136</v>
      </c>
      <c r="F85" s="24" t="s">
        <v>5</v>
      </c>
      <c r="G85" s="25">
        <f>209323+77485.76</f>
        <v>286808.76</v>
      </c>
      <c r="H85" s="25">
        <v>286794.76</v>
      </c>
      <c r="I85" s="39">
        <f t="shared" si="5"/>
        <v>0.99995118698606</v>
      </c>
    </row>
    <row r="86" spans="1:9">
      <c r="A86" s="40" t="s">
        <v>15</v>
      </c>
      <c r="B86" s="41">
        <v>130</v>
      </c>
      <c r="C86" s="24" t="s">
        <v>128</v>
      </c>
      <c r="D86" s="24" t="s">
        <v>140</v>
      </c>
      <c r="E86" s="24"/>
      <c r="F86" s="24"/>
      <c r="G86" s="25">
        <f>G93+G96+G99+G87+G90</f>
        <v>7763917.3499999996</v>
      </c>
      <c r="H86" s="25">
        <f>H93+H96+H99+H87+H90</f>
        <v>7209027.3999999994</v>
      </c>
      <c r="I86" s="39">
        <f t="shared" si="5"/>
        <v>0.92852964232031654</v>
      </c>
    </row>
    <row r="87" spans="1:9" ht="38.25">
      <c r="A87" s="26" t="s">
        <v>141</v>
      </c>
      <c r="B87" s="27">
        <v>130</v>
      </c>
      <c r="C87" s="24" t="s">
        <v>128</v>
      </c>
      <c r="D87" s="24" t="s">
        <v>140</v>
      </c>
      <c r="E87" s="24" t="s">
        <v>142</v>
      </c>
      <c r="F87" s="24"/>
      <c r="G87" s="25">
        <f>G88</f>
        <v>4748297.74</v>
      </c>
      <c r="H87" s="25">
        <f>H88</f>
        <v>4308923.3099999996</v>
      </c>
      <c r="I87" s="39">
        <f t="shared" si="5"/>
        <v>0.907466958885354</v>
      </c>
    </row>
    <row r="88" spans="1:9" ht="38.25">
      <c r="A88" s="26" t="s">
        <v>137</v>
      </c>
      <c r="B88" s="27">
        <v>130</v>
      </c>
      <c r="C88" s="24" t="s">
        <v>128</v>
      </c>
      <c r="D88" s="24" t="s">
        <v>140</v>
      </c>
      <c r="E88" s="24" t="s">
        <v>142</v>
      </c>
      <c r="F88" s="24" t="s">
        <v>138</v>
      </c>
      <c r="G88" s="25">
        <f>G89</f>
        <v>4748297.74</v>
      </c>
      <c r="H88" s="25">
        <f>H89</f>
        <v>4308923.3099999996</v>
      </c>
      <c r="I88" s="39">
        <f t="shared" si="5"/>
        <v>0.907466958885354</v>
      </c>
    </row>
    <row r="89" spans="1:9">
      <c r="A89" s="26" t="s">
        <v>143</v>
      </c>
      <c r="B89" s="24" t="s">
        <v>33</v>
      </c>
      <c r="C89" s="24" t="s">
        <v>128</v>
      </c>
      <c r="D89" s="24" t="s">
        <v>140</v>
      </c>
      <c r="E89" s="24" t="s">
        <v>142</v>
      </c>
      <c r="F89" s="24" t="s">
        <v>139</v>
      </c>
      <c r="G89" s="25">
        <f>2407297.74+2341000</f>
        <v>4748297.74</v>
      </c>
      <c r="H89" s="25">
        <v>4308923.3099999996</v>
      </c>
      <c r="I89" s="39">
        <f t="shared" si="5"/>
        <v>0.907466958885354</v>
      </c>
    </row>
    <row r="90" spans="1:9" ht="25.5">
      <c r="A90" s="26" t="s">
        <v>144</v>
      </c>
      <c r="B90" s="27">
        <v>130</v>
      </c>
      <c r="C90" s="24" t="s">
        <v>128</v>
      </c>
      <c r="D90" s="24" t="s">
        <v>140</v>
      </c>
      <c r="E90" s="24" t="s">
        <v>145</v>
      </c>
      <c r="F90" s="24"/>
      <c r="G90" s="25">
        <f>G91</f>
        <v>227000</v>
      </c>
      <c r="H90" s="25">
        <f>H91</f>
        <v>226785.44</v>
      </c>
      <c r="I90" s="39">
        <f t="shared" si="5"/>
        <v>0.99905480176211459</v>
      </c>
    </row>
    <row r="91" spans="1:9" ht="38.25">
      <c r="A91" s="26" t="s">
        <v>137</v>
      </c>
      <c r="B91" s="27">
        <v>130</v>
      </c>
      <c r="C91" s="24" t="s">
        <v>128</v>
      </c>
      <c r="D91" s="24" t="s">
        <v>140</v>
      </c>
      <c r="E91" s="24" t="s">
        <v>145</v>
      </c>
      <c r="F91" s="24" t="s">
        <v>138</v>
      </c>
      <c r="G91" s="25">
        <f>G92</f>
        <v>227000</v>
      </c>
      <c r="H91" s="25">
        <f>H92</f>
        <v>226785.44</v>
      </c>
      <c r="I91" s="39">
        <f t="shared" si="5"/>
        <v>0.99905480176211459</v>
      </c>
    </row>
    <row r="92" spans="1:9">
      <c r="A92" s="26" t="s">
        <v>143</v>
      </c>
      <c r="B92" s="24" t="s">
        <v>33</v>
      </c>
      <c r="C92" s="24" t="s">
        <v>128</v>
      </c>
      <c r="D92" s="24" t="s">
        <v>140</v>
      </c>
      <c r="E92" s="24" t="s">
        <v>145</v>
      </c>
      <c r="F92" s="24" t="s">
        <v>139</v>
      </c>
      <c r="G92" s="25">
        <f>126700+123211-22911</f>
        <v>227000</v>
      </c>
      <c r="H92" s="25">
        <v>226785.44</v>
      </c>
      <c r="I92" s="39">
        <f t="shared" si="5"/>
        <v>0.99905480176211459</v>
      </c>
    </row>
    <row r="93" spans="1:9" ht="25.5">
      <c r="A93" s="26" t="s">
        <v>146</v>
      </c>
      <c r="B93" s="27">
        <v>130</v>
      </c>
      <c r="C93" s="24" t="s">
        <v>128</v>
      </c>
      <c r="D93" s="24" t="s">
        <v>140</v>
      </c>
      <c r="E93" s="24" t="s">
        <v>147</v>
      </c>
      <c r="F93" s="24"/>
      <c r="G93" s="25">
        <f>G94</f>
        <v>264711</v>
      </c>
      <c r="H93" s="25">
        <f>H94</f>
        <v>264710.03999999998</v>
      </c>
      <c r="I93" s="39">
        <f t="shared" si="5"/>
        <v>0.99999637340344749</v>
      </c>
    </row>
    <row r="94" spans="1:9" ht="25.5">
      <c r="A94" s="22" t="s">
        <v>76</v>
      </c>
      <c r="B94" s="23">
        <v>130</v>
      </c>
      <c r="C94" s="24" t="s">
        <v>128</v>
      </c>
      <c r="D94" s="24" t="s">
        <v>140</v>
      </c>
      <c r="E94" s="24" t="s">
        <v>147</v>
      </c>
      <c r="F94" s="24" t="s">
        <v>4</v>
      </c>
      <c r="G94" s="25">
        <f>G95</f>
        <v>264711</v>
      </c>
      <c r="H94" s="25">
        <f>H95</f>
        <v>264710.03999999998</v>
      </c>
      <c r="I94" s="39">
        <f t="shared" si="5"/>
        <v>0.99999637340344749</v>
      </c>
    </row>
    <row r="95" spans="1:9" ht="25.5">
      <c r="A95" s="22" t="s">
        <v>77</v>
      </c>
      <c r="B95" s="23">
        <v>130</v>
      </c>
      <c r="C95" s="24" t="s">
        <v>128</v>
      </c>
      <c r="D95" s="24" t="s">
        <v>140</v>
      </c>
      <c r="E95" s="24" t="s">
        <v>147</v>
      </c>
      <c r="F95" s="24" t="s">
        <v>5</v>
      </c>
      <c r="G95" s="25">
        <f>261200+71159.28-67648.28</f>
        <v>264711</v>
      </c>
      <c r="H95" s="25">
        <v>264710.03999999998</v>
      </c>
      <c r="I95" s="39">
        <f t="shared" si="5"/>
        <v>0.99999637340344749</v>
      </c>
    </row>
    <row r="96" spans="1:9" ht="25.5">
      <c r="A96" s="26" t="s">
        <v>148</v>
      </c>
      <c r="B96" s="27">
        <v>130</v>
      </c>
      <c r="C96" s="24" t="s">
        <v>128</v>
      </c>
      <c r="D96" s="24" t="s">
        <v>140</v>
      </c>
      <c r="E96" s="24" t="s">
        <v>149</v>
      </c>
      <c r="F96" s="24"/>
      <c r="G96" s="25">
        <f>G97</f>
        <v>325708.61</v>
      </c>
      <c r="H96" s="25">
        <f>H97</f>
        <v>325708.61</v>
      </c>
      <c r="I96" s="39">
        <f t="shared" si="5"/>
        <v>1</v>
      </c>
    </row>
    <row r="97" spans="1:9" ht="25.5">
      <c r="A97" s="22" t="s">
        <v>76</v>
      </c>
      <c r="B97" s="23">
        <v>130</v>
      </c>
      <c r="C97" s="24" t="s">
        <v>128</v>
      </c>
      <c r="D97" s="24" t="s">
        <v>140</v>
      </c>
      <c r="E97" s="24" t="s">
        <v>149</v>
      </c>
      <c r="F97" s="24" t="s">
        <v>4</v>
      </c>
      <c r="G97" s="25">
        <f>G98</f>
        <v>325708.61</v>
      </c>
      <c r="H97" s="25">
        <f>H98</f>
        <v>325708.61</v>
      </c>
      <c r="I97" s="39">
        <f t="shared" si="5"/>
        <v>1</v>
      </c>
    </row>
    <row r="98" spans="1:9" ht="25.5">
      <c r="A98" s="22" t="s">
        <v>77</v>
      </c>
      <c r="B98" s="23">
        <v>130</v>
      </c>
      <c r="C98" s="24" t="s">
        <v>128</v>
      </c>
      <c r="D98" s="24" t="s">
        <v>140</v>
      </c>
      <c r="E98" s="24" t="s">
        <v>149</v>
      </c>
      <c r="F98" s="24" t="s">
        <v>5</v>
      </c>
      <c r="G98" s="25">
        <v>325708.61</v>
      </c>
      <c r="H98" s="25">
        <v>325708.61</v>
      </c>
      <c r="I98" s="39">
        <f t="shared" si="5"/>
        <v>1</v>
      </c>
    </row>
    <row r="99" spans="1:9">
      <c r="A99" s="22" t="s">
        <v>150</v>
      </c>
      <c r="B99" s="23">
        <v>130</v>
      </c>
      <c r="C99" s="24" t="s">
        <v>128</v>
      </c>
      <c r="D99" s="24" t="s">
        <v>140</v>
      </c>
      <c r="E99" s="24" t="s">
        <v>151</v>
      </c>
      <c r="F99" s="24"/>
      <c r="G99" s="25">
        <f>G100</f>
        <v>2198200</v>
      </c>
      <c r="H99" s="25">
        <f>H100</f>
        <v>2082900</v>
      </c>
      <c r="I99" s="39">
        <f t="shared" si="5"/>
        <v>0.94754799381311983</v>
      </c>
    </row>
    <row r="100" spans="1:9">
      <c r="A100" s="22" t="s">
        <v>78</v>
      </c>
      <c r="B100" s="23">
        <v>130</v>
      </c>
      <c r="C100" s="24" t="s">
        <v>128</v>
      </c>
      <c r="D100" s="24" t="s">
        <v>140</v>
      </c>
      <c r="E100" s="24" t="s">
        <v>151</v>
      </c>
      <c r="F100" s="24">
        <v>800</v>
      </c>
      <c r="G100" s="25">
        <f>G101</f>
        <v>2198200</v>
      </c>
      <c r="H100" s="25">
        <f>H101</f>
        <v>2082900</v>
      </c>
      <c r="I100" s="39">
        <f t="shared" si="5"/>
        <v>0.94754799381311983</v>
      </c>
    </row>
    <row r="101" spans="1:9" ht="25.5">
      <c r="A101" s="22" t="s">
        <v>108</v>
      </c>
      <c r="B101" s="23">
        <v>130</v>
      </c>
      <c r="C101" s="24" t="s">
        <v>128</v>
      </c>
      <c r="D101" s="24" t="s">
        <v>140</v>
      </c>
      <c r="E101" s="24" t="s">
        <v>151</v>
      </c>
      <c r="F101" s="24">
        <v>810</v>
      </c>
      <c r="G101" s="25">
        <f>3500000-156200-126700-1085417.8-41682.2+108200</f>
        <v>2198200</v>
      </c>
      <c r="H101" s="25">
        <v>2082900</v>
      </c>
      <c r="I101" s="39">
        <f t="shared" si="5"/>
        <v>0.94754799381311983</v>
      </c>
    </row>
    <row r="102" spans="1:9">
      <c r="A102" s="40" t="s">
        <v>16</v>
      </c>
      <c r="B102" s="41">
        <v>130</v>
      </c>
      <c r="C102" s="24" t="s">
        <v>128</v>
      </c>
      <c r="D102" s="24" t="s">
        <v>67</v>
      </c>
      <c r="E102" s="24"/>
      <c r="F102" s="24"/>
      <c r="G102" s="25">
        <f>G103+G106+G109+G112+G115+G124+G127+G130</f>
        <v>15909940.050000001</v>
      </c>
      <c r="H102" s="25">
        <f>H103+H106+H109+H112+H115+H124+H127+H130</f>
        <v>15576248.609999999</v>
      </c>
      <c r="I102" s="39">
        <f t="shared" ref="I102:I138" si="6">H102/G102</f>
        <v>0.97902622895175517</v>
      </c>
    </row>
    <row r="103" spans="1:9">
      <c r="A103" s="22" t="s">
        <v>152</v>
      </c>
      <c r="B103" s="23">
        <v>130</v>
      </c>
      <c r="C103" s="24" t="s">
        <v>128</v>
      </c>
      <c r="D103" s="24" t="s">
        <v>67</v>
      </c>
      <c r="E103" s="24" t="s">
        <v>153</v>
      </c>
      <c r="F103" s="24"/>
      <c r="G103" s="25">
        <f>G105</f>
        <v>6400000</v>
      </c>
      <c r="H103" s="25">
        <f>H105</f>
        <v>6141390.8300000001</v>
      </c>
      <c r="I103" s="39">
        <f t="shared" si="6"/>
        <v>0.95959231718750004</v>
      </c>
    </row>
    <row r="104" spans="1:9">
      <c r="A104" s="22" t="s">
        <v>78</v>
      </c>
      <c r="B104" s="23">
        <v>130</v>
      </c>
      <c r="C104" s="24" t="s">
        <v>128</v>
      </c>
      <c r="D104" s="24" t="s">
        <v>67</v>
      </c>
      <c r="E104" s="24" t="s">
        <v>153</v>
      </c>
      <c r="F104" s="24">
        <v>800</v>
      </c>
      <c r="G104" s="25">
        <f>G105</f>
        <v>6400000</v>
      </c>
      <c r="H104" s="25">
        <f>H105</f>
        <v>6141390.8300000001</v>
      </c>
      <c r="I104" s="39">
        <f t="shared" si="6"/>
        <v>0.95959231718750004</v>
      </c>
    </row>
    <row r="105" spans="1:9" ht="25.5">
      <c r="A105" s="22" t="s">
        <v>108</v>
      </c>
      <c r="B105" s="23">
        <v>130</v>
      </c>
      <c r="C105" s="24" t="s">
        <v>128</v>
      </c>
      <c r="D105" s="24" t="s">
        <v>67</v>
      </c>
      <c r="E105" s="24" t="s">
        <v>153</v>
      </c>
      <c r="F105" s="24">
        <v>810</v>
      </c>
      <c r="G105" s="25">
        <f>6200000+200000</f>
        <v>6400000</v>
      </c>
      <c r="H105" s="25">
        <v>6141390.8300000001</v>
      </c>
      <c r="I105" s="39">
        <f t="shared" si="6"/>
        <v>0.95959231718750004</v>
      </c>
    </row>
    <row r="106" spans="1:9">
      <c r="A106" s="22" t="s">
        <v>154</v>
      </c>
      <c r="B106" s="23">
        <v>130</v>
      </c>
      <c r="C106" s="24" t="s">
        <v>128</v>
      </c>
      <c r="D106" s="24" t="s">
        <v>67</v>
      </c>
      <c r="E106" s="24" t="s">
        <v>155</v>
      </c>
      <c r="F106" s="24"/>
      <c r="G106" s="25">
        <f>G107</f>
        <v>1770000</v>
      </c>
      <c r="H106" s="25">
        <f>H107</f>
        <v>1770000</v>
      </c>
      <c r="I106" s="39">
        <f t="shared" si="6"/>
        <v>1</v>
      </c>
    </row>
    <row r="107" spans="1:9">
      <c r="A107" s="22" t="s">
        <v>78</v>
      </c>
      <c r="B107" s="23">
        <v>130</v>
      </c>
      <c r="C107" s="24" t="s">
        <v>128</v>
      </c>
      <c r="D107" s="24" t="s">
        <v>67</v>
      </c>
      <c r="E107" s="24" t="s">
        <v>155</v>
      </c>
      <c r="F107" s="24">
        <v>800</v>
      </c>
      <c r="G107" s="25">
        <f>G108</f>
        <v>1770000</v>
      </c>
      <c r="H107" s="25">
        <f>H108</f>
        <v>1770000</v>
      </c>
      <c r="I107" s="39">
        <f t="shared" si="6"/>
        <v>1</v>
      </c>
    </row>
    <row r="108" spans="1:9" ht="25.5">
      <c r="A108" s="22" t="s">
        <v>108</v>
      </c>
      <c r="B108" s="23">
        <v>130</v>
      </c>
      <c r="C108" s="24" t="s">
        <v>128</v>
      </c>
      <c r="D108" s="24" t="s">
        <v>67</v>
      </c>
      <c r="E108" s="24" t="s">
        <v>155</v>
      </c>
      <c r="F108" s="24">
        <v>810</v>
      </c>
      <c r="G108" s="25">
        <f>1600000+170000</f>
        <v>1770000</v>
      </c>
      <c r="H108" s="25">
        <f>1600000+170000</f>
        <v>1770000</v>
      </c>
      <c r="I108" s="39">
        <f t="shared" si="6"/>
        <v>1</v>
      </c>
    </row>
    <row r="109" spans="1:9">
      <c r="A109" s="22" t="s">
        <v>156</v>
      </c>
      <c r="B109" s="23">
        <v>130</v>
      </c>
      <c r="C109" s="24" t="s">
        <v>128</v>
      </c>
      <c r="D109" s="24" t="s">
        <v>67</v>
      </c>
      <c r="E109" s="24" t="s">
        <v>157</v>
      </c>
      <c r="F109" s="24"/>
      <c r="G109" s="25">
        <f>G110</f>
        <v>610000</v>
      </c>
      <c r="H109" s="25">
        <f>H110</f>
        <v>610000</v>
      </c>
      <c r="I109" s="39">
        <f t="shared" si="6"/>
        <v>1</v>
      </c>
    </row>
    <row r="110" spans="1:9">
      <c r="A110" s="22" t="s">
        <v>78</v>
      </c>
      <c r="B110" s="23">
        <v>130</v>
      </c>
      <c r="C110" s="24" t="s">
        <v>128</v>
      </c>
      <c r="D110" s="24" t="s">
        <v>67</v>
      </c>
      <c r="E110" s="24" t="s">
        <v>157</v>
      </c>
      <c r="F110" s="24">
        <v>800</v>
      </c>
      <c r="G110" s="25">
        <f>G111</f>
        <v>610000</v>
      </c>
      <c r="H110" s="25">
        <f>H111</f>
        <v>610000</v>
      </c>
      <c r="I110" s="39">
        <f t="shared" si="6"/>
        <v>1</v>
      </c>
    </row>
    <row r="111" spans="1:9" ht="25.5">
      <c r="A111" s="22" t="s">
        <v>108</v>
      </c>
      <c r="B111" s="23">
        <v>130</v>
      </c>
      <c r="C111" s="24" t="s">
        <v>128</v>
      </c>
      <c r="D111" s="24" t="s">
        <v>67</v>
      </c>
      <c r="E111" s="24" t="s">
        <v>157</v>
      </c>
      <c r="F111" s="24">
        <v>810</v>
      </c>
      <c r="G111" s="25">
        <f>490000+120000</f>
        <v>610000</v>
      </c>
      <c r="H111" s="25">
        <f>490000+120000</f>
        <v>610000</v>
      </c>
      <c r="I111" s="39">
        <f t="shared" si="6"/>
        <v>1</v>
      </c>
    </row>
    <row r="112" spans="1:9">
      <c r="A112" s="22" t="s">
        <v>158</v>
      </c>
      <c r="B112" s="23">
        <v>130</v>
      </c>
      <c r="C112" s="24" t="s">
        <v>128</v>
      </c>
      <c r="D112" s="24" t="s">
        <v>67</v>
      </c>
      <c r="E112" s="24" t="s">
        <v>159</v>
      </c>
      <c r="F112" s="24"/>
      <c r="G112" s="25">
        <f>G113</f>
        <v>370000</v>
      </c>
      <c r="H112" s="25">
        <f>H113</f>
        <v>370000</v>
      </c>
      <c r="I112" s="39">
        <f t="shared" si="6"/>
        <v>1</v>
      </c>
    </row>
    <row r="113" spans="1:9">
      <c r="A113" s="22" t="s">
        <v>78</v>
      </c>
      <c r="B113" s="23">
        <v>130</v>
      </c>
      <c r="C113" s="24" t="s">
        <v>128</v>
      </c>
      <c r="D113" s="24" t="s">
        <v>67</v>
      </c>
      <c r="E113" s="24" t="s">
        <v>159</v>
      </c>
      <c r="F113" s="24">
        <v>800</v>
      </c>
      <c r="G113" s="25">
        <f>G114</f>
        <v>370000</v>
      </c>
      <c r="H113" s="25">
        <f>H114</f>
        <v>370000</v>
      </c>
      <c r="I113" s="39">
        <f t="shared" si="6"/>
        <v>1</v>
      </c>
    </row>
    <row r="114" spans="1:9" ht="25.5">
      <c r="A114" s="22" t="s">
        <v>108</v>
      </c>
      <c r="B114" s="23">
        <v>130</v>
      </c>
      <c r="C114" s="24" t="s">
        <v>128</v>
      </c>
      <c r="D114" s="24" t="s">
        <v>67</v>
      </c>
      <c r="E114" s="24" t="s">
        <v>159</v>
      </c>
      <c r="F114" s="24">
        <v>810</v>
      </c>
      <c r="G114" s="25">
        <f>230000+140000</f>
        <v>370000</v>
      </c>
      <c r="H114" s="25">
        <f>230000+140000</f>
        <v>370000</v>
      </c>
      <c r="I114" s="39">
        <f t="shared" si="6"/>
        <v>1</v>
      </c>
    </row>
    <row r="115" spans="1:9">
      <c r="A115" s="22" t="s">
        <v>160</v>
      </c>
      <c r="B115" s="23">
        <v>130</v>
      </c>
      <c r="C115" s="24" t="s">
        <v>128</v>
      </c>
      <c r="D115" s="24" t="s">
        <v>67</v>
      </c>
      <c r="E115" s="24" t="s">
        <v>161</v>
      </c>
      <c r="F115" s="24"/>
      <c r="G115" s="25">
        <f>G122+G116+G120+G118</f>
        <v>5906331.25</v>
      </c>
      <c r="H115" s="25">
        <f>H122+H116+H120+H118</f>
        <v>5831249.5499999998</v>
      </c>
      <c r="I115" s="39">
        <f t="shared" si="6"/>
        <v>0.98728792937240017</v>
      </c>
    </row>
    <row r="116" spans="1:9" ht="25.5">
      <c r="A116" s="22" t="s">
        <v>76</v>
      </c>
      <c r="B116" s="23">
        <v>130</v>
      </c>
      <c r="C116" s="24" t="s">
        <v>128</v>
      </c>
      <c r="D116" s="24" t="s">
        <v>67</v>
      </c>
      <c r="E116" s="24" t="s">
        <v>161</v>
      </c>
      <c r="F116" s="24" t="s">
        <v>4</v>
      </c>
      <c r="G116" s="25">
        <f>G117</f>
        <v>11510</v>
      </c>
      <c r="H116" s="25">
        <f>H117</f>
        <v>11509.25</v>
      </c>
      <c r="I116" s="39">
        <f t="shared" si="6"/>
        <v>0.99993483927019977</v>
      </c>
    </row>
    <row r="117" spans="1:9" ht="25.5">
      <c r="A117" s="22" t="s">
        <v>77</v>
      </c>
      <c r="B117" s="23">
        <v>130</v>
      </c>
      <c r="C117" s="24" t="s">
        <v>128</v>
      </c>
      <c r="D117" s="24" t="s">
        <v>67</v>
      </c>
      <c r="E117" s="24" t="s">
        <v>161</v>
      </c>
      <c r="F117" s="24" t="s">
        <v>5</v>
      </c>
      <c r="G117" s="25">
        <f>65000+11510-65000</f>
        <v>11510</v>
      </c>
      <c r="H117" s="25">
        <v>11509.25</v>
      </c>
      <c r="I117" s="39">
        <f t="shared" si="6"/>
        <v>0.99993483927019977</v>
      </c>
    </row>
    <row r="118" spans="1:9">
      <c r="A118" s="26" t="s">
        <v>92</v>
      </c>
      <c r="B118" s="23">
        <v>130</v>
      </c>
      <c r="C118" s="24" t="s">
        <v>128</v>
      </c>
      <c r="D118" s="24" t="s">
        <v>67</v>
      </c>
      <c r="E118" s="24" t="s">
        <v>161</v>
      </c>
      <c r="F118" s="24" t="s">
        <v>11</v>
      </c>
      <c r="G118" s="25">
        <f>G119</f>
        <v>1185267</v>
      </c>
      <c r="H118" s="25">
        <f>H119</f>
        <v>1185267</v>
      </c>
      <c r="I118" s="39">
        <f t="shared" si="6"/>
        <v>1</v>
      </c>
    </row>
    <row r="119" spans="1:9">
      <c r="A119" s="22" t="s">
        <v>20</v>
      </c>
      <c r="B119" s="23">
        <v>130</v>
      </c>
      <c r="C119" s="24" t="s">
        <v>128</v>
      </c>
      <c r="D119" s="24" t="s">
        <v>67</v>
      </c>
      <c r="E119" s="24" t="s">
        <v>161</v>
      </c>
      <c r="F119" s="24" t="s">
        <v>21</v>
      </c>
      <c r="G119" s="25">
        <v>1185267</v>
      </c>
      <c r="H119" s="25">
        <v>1185267</v>
      </c>
      <c r="I119" s="39">
        <f t="shared" si="6"/>
        <v>1</v>
      </c>
    </row>
    <row r="120" spans="1:9" ht="25.5">
      <c r="A120" s="26" t="s">
        <v>162</v>
      </c>
      <c r="B120" s="23">
        <v>130</v>
      </c>
      <c r="C120" s="24" t="s">
        <v>128</v>
      </c>
      <c r="D120" s="24" t="s">
        <v>67</v>
      </c>
      <c r="E120" s="24" t="s">
        <v>161</v>
      </c>
      <c r="F120" s="24" t="s">
        <v>132</v>
      </c>
      <c r="G120" s="25">
        <f>G121</f>
        <v>1759554.25</v>
      </c>
      <c r="H120" s="25">
        <f>H121</f>
        <v>1759554.25</v>
      </c>
      <c r="I120" s="39">
        <f t="shared" si="6"/>
        <v>1</v>
      </c>
    </row>
    <row r="121" spans="1:9">
      <c r="A121" s="22" t="s">
        <v>163</v>
      </c>
      <c r="B121" s="23">
        <v>130</v>
      </c>
      <c r="C121" s="24" t="s">
        <v>128</v>
      </c>
      <c r="D121" s="24" t="s">
        <v>67</v>
      </c>
      <c r="E121" s="24" t="s">
        <v>161</v>
      </c>
      <c r="F121" s="24" t="s">
        <v>164</v>
      </c>
      <c r="G121" s="25">
        <f>1372278.71+387275.54</f>
        <v>1759554.25</v>
      </c>
      <c r="H121" s="25">
        <f>1372278.71+387275.54</f>
        <v>1759554.25</v>
      </c>
      <c r="I121" s="39">
        <f t="shared" si="6"/>
        <v>1</v>
      </c>
    </row>
    <row r="122" spans="1:9">
      <c r="A122" s="22" t="s">
        <v>78</v>
      </c>
      <c r="B122" s="23">
        <v>130</v>
      </c>
      <c r="C122" s="24" t="s">
        <v>128</v>
      </c>
      <c r="D122" s="24" t="s">
        <v>67</v>
      </c>
      <c r="E122" s="24" t="s">
        <v>161</v>
      </c>
      <c r="F122" s="24">
        <v>800</v>
      </c>
      <c r="G122" s="25">
        <f>G123</f>
        <v>2950000</v>
      </c>
      <c r="H122" s="25">
        <f>H123</f>
        <v>2874919.05</v>
      </c>
      <c r="I122" s="39">
        <f t="shared" si="6"/>
        <v>0.97454883050847452</v>
      </c>
    </row>
    <row r="123" spans="1:9" ht="25.5">
      <c r="A123" s="22" t="s">
        <v>108</v>
      </c>
      <c r="B123" s="23">
        <v>130</v>
      </c>
      <c r="C123" s="24" t="s">
        <v>128</v>
      </c>
      <c r="D123" s="24" t="s">
        <v>67</v>
      </c>
      <c r="E123" s="24" t="s">
        <v>161</v>
      </c>
      <c r="F123" s="24">
        <v>810</v>
      </c>
      <c r="G123" s="25">
        <v>2950000</v>
      </c>
      <c r="H123" s="25">
        <v>2874919.05</v>
      </c>
      <c r="I123" s="39">
        <f t="shared" si="6"/>
        <v>0.97454883050847452</v>
      </c>
    </row>
    <row r="124" spans="1:9">
      <c r="A124" s="22" t="s">
        <v>165</v>
      </c>
      <c r="B124" s="23">
        <v>130</v>
      </c>
      <c r="C124" s="24" t="s">
        <v>128</v>
      </c>
      <c r="D124" s="24" t="s">
        <v>67</v>
      </c>
      <c r="E124" s="24" t="s">
        <v>166</v>
      </c>
      <c r="F124" s="24"/>
      <c r="G124" s="25">
        <f>G125</f>
        <v>147129</v>
      </c>
      <c r="H124" s="25">
        <f>H125</f>
        <v>147128.43</v>
      </c>
      <c r="I124" s="39">
        <f t="shared" si="6"/>
        <v>0.99999612584874498</v>
      </c>
    </row>
    <row r="125" spans="1:9">
      <c r="A125" s="22" t="s">
        <v>78</v>
      </c>
      <c r="B125" s="23">
        <v>130</v>
      </c>
      <c r="C125" s="24" t="s">
        <v>128</v>
      </c>
      <c r="D125" s="24" t="s">
        <v>67</v>
      </c>
      <c r="E125" s="24" t="s">
        <v>166</v>
      </c>
      <c r="F125" s="24">
        <v>800</v>
      </c>
      <c r="G125" s="25">
        <f>G126</f>
        <v>147129</v>
      </c>
      <c r="H125" s="25">
        <f>H126</f>
        <v>147128.43</v>
      </c>
      <c r="I125" s="39">
        <f t="shared" si="6"/>
        <v>0.99999612584874498</v>
      </c>
    </row>
    <row r="126" spans="1:9" ht="25.5">
      <c r="A126" s="22" t="s">
        <v>108</v>
      </c>
      <c r="B126" s="23">
        <v>130</v>
      </c>
      <c r="C126" s="24" t="s">
        <v>128</v>
      </c>
      <c r="D126" s="24" t="s">
        <v>67</v>
      </c>
      <c r="E126" s="24" t="s">
        <v>166</v>
      </c>
      <c r="F126" s="24">
        <v>810</v>
      </c>
      <c r="G126" s="25">
        <f>150000-2871</f>
        <v>147129</v>
      </c>
      <c r="H126" s="25">
        <v>147128.43</v>
      </c>
      <c r="I126" s="39">
        <f t="shared" si="6"/>
        <v>0.99999612584874498</v>
      </c>
    </row>
    <row r="127" spans="1:9" ht="25.5">
      <c r="A127" s="22" t="s">
        <v>167</v>
      </c>
      <c r="B127" s="23">
        <v>130</v>
      </c>
      <c r="C127" s="24" t="s">
        <v>128</v>
      </c>
      <c r="D127" s="24" t="s">
        <v>67</v>
      </c>
      <c r="E127" s="24" t="s">
        <v>168</v>
      </c>
      <c r="F127" s="24"/>
      <c r="G127" s="25">
        <f>G128</f>
        <v>400000</v>
      </c>
      <c r="H127" s="25">
        <f>H128</f>
        <v>400000</v>
      </c>
      <c r="I127" s="39">
        <f t="shared" si="6"/>
        <v>1</v>
      </c>
    </row>
    <row r="128" spans="1:9">
      <c r="A128" s="22" t="s">
        <v>78</v>
      </c>
      <c r="B128" s="23">
        <v>130</v>
      </c>
      <c r="C128" s="24" t="s">
        <v>128</v>
      </c>
      <c r="D128" s="24" t="s">
        <v>67</v>
      </c>
      <c r="E128" s="24" t="s">
        <v>168</v>
      </c>
      <c r="F128" s="24">
        <v>800</v>
      </c>
      <c r="G128" s="25">
        <f>G129</f>
        <v>400000</v>
      </c>
      <c r="H128" s="25">
        <f>H129</f>
        <v>400000</v>
      </c>
      <c r="I128" s="39">
        <f t="shared" si="6"/>
        <v>1</v>
      </c>
    </row>
    <row r="129" spans="1:9" ht="25.5">
      <c r="A129" s="22" t="s">
        <v>108</v>
      </c>
      <c r="B129" s="23">
        <v>130</v>
      </c>
      <c r="C129" s="24" t="s">
        <v>128</v>
      </c>
      <c r="D129" s="24" t="s">
        <v>67</v>
      </c>
      <c r="E129" s="24" t="s">
        <v>168</v>
      </c>
      <c r="F129" s="24">
        <v>810</v>
      </c>
      <c r="G129" s="25">
        <v>400000</v>
      </c>
      <c r="H129" s="25">
        <v>400000</v>
      </c>
      <c r="I129" s="39">
        <f t="shared" si="6"/>
        <v>1</v>
      </c>
    </row>
    <row r="130" spans="1:9" ht="38.25">
      <c r="A130" s="22" t="s">
        <v>169</v>
      </c>
      <c r="B130" s="23">
        <v>130</v>
      </c>
      <c r="C130" s="24" t="s">
        <v>128</v>
      </c>
      <c r="D130" s="24" t="s">
        <v>67</v>
      </c>
      <c r="E130" s="24" t="s">
        <v>170</v>
      </c>
      <c r="F130" s="24"/>
      <c r="G130" s="25">
        <f>G131</f>
        <v>306479.8</v>
      </c>
      <c r="H130" s="25">
        <f>H131</f>
        <v>306479.8</v>
      </c>
      <c r="I130" s="39">
        <f t="shared" si="6"/>
        <v>1</v>
      </c>
    </row>
    <row r="131" spans="1:9">
      <c r="A131" s="22" t="s">
        <v>78</v>
      </c>
      <c r="B131" s="23">
        <v>130</v>
      </c>
      <c r="C131" s="24" t="s">
        <v>128</v>
      </c>
      <c r="D131" s="24" t="s">
        <v>67</v>
      </c>
      <c r="E131" s="24" t="s">
        <v>170</v>
      </c>
      <c r="F131" s="24">
        <v>800</v>
      </c>
      <c r="G131" s="25">
        <f>G132</f>
        <v>306479.8</v>
      </c>
      <c r="H131" s="25">
        <f>H132</f>
        <v>306479.8</v>
      </c>
      <c r="I131" s="39">
        <f t="shared" si="6"/>
        <v>1</v>
      </c>
    </row>
    <row r="132" spans="1:9" ht="25.5">
      <c r="A132" s="22" t="s">
        <v>108</v>
      </c>
      <c r="B132" s="23">
        <v>130</v>
      </c>
      <c r="C132" s="24" t="s">
        <v>128</v>
      </c>
      <c r="D132" s="24" t="s">
        <v>67</v>
      </c>
      <c r="E132" s="24" t="s">
        <v>170</v>
      </c>
      <c r="F132" s="24">
        <v>810</v>
      </c>
      <c r="G132" s="25">
        <f>750000-443520.2</f>
        <v>306479.8</v>
      </c>
      <c r="H132" s="25">
        <f>750000-443520.2</f>
        <v>306479.8</v>
      </c>
      <c r="I132" s="39">
        <f t="shared" si="6"/>
        <v>1</v>
      </c>
    </row>
    <row r="133" spans="1:9">
      <c r="A133" s="22" t="s">
        <v>30</v>
      </c>
      <c r="B133" s="23">
        <v>130</v>
      </c>
      <c r="C133" s="24" t="s">
        <v>81</v>
      </c>
      <c r="D133" s="24" t="s">
        <v>66</v>
      </c>
      <c r="E133" s="24"/>
      <c r="F133" s="24"/>
      <c r="G133" s="25">
        <f t="shared" ref="G133:H136" si="7">G134</f>
        <v>218832</v>
      </c>
      <c r="H133" s="25">
        <f t="shared" si="7"/>
        <v>218828.4</v>
      </c>
      <c r="I133" s="39">
        <f t="shared" si="6"/>
        <v>0.99998354902390874</v>
      </c>
    </row>
    <row r="134" spans="1:9">
      <c r="A134" s="22" t="s">
        <v>24</v>
      </c>
      <c r="B134" s="23">
        <v>130</v>
      </c>
      <c r="C134" s="24" t="s">
        <v>81</v>
      </c>
      <c r="D134" s="24" t="s">
        <v>65</v>
      </c>
      <c r="E134" s="24"/>
      <c r="F134" s="24"/>
      <c r="G134" s="25">
        <f t="shared" si="7"/>
        <v>218832</v>
      </c>
      <c r="H134" s="25">
        <f t="shared" si="7"/>
        <v>218828.4</v>
      </c>
      <c r="I134" s="39">
        <f t="shared" si="6"/>
        <v>0.99998354902390874</v>
      </c>
    </row>
    <row r="135" spans="1:9">
      <c r="A135" s="22" t="s">
        <v>82</v>
      </c>
      <c r="B135" s="23">
        <v>130</v>
      </c>
      <c r="C135" s="24" t="s">
        <v>81</v>
      </c>
      <c r="D135" s="24" t="s">
        <v>65</v>
      </c>
      <c r="E135" s="24" t="s">
        <v>83</v>
      </c>
      <c r="F135" s="24"/>
      <c r="G135" s="25">
        <f t="shared" si="7"/>
        <v>218832</v>
      </c>
      <c r="H135" s="25">
        <f t="shared" si="7"/>
        <v>218828.4</v>
      </c>
      <c r="I135" s="39">
        <f t="shared" si="6"/>
        <v>0.99998354902390874</v>
      </c>
    </row>
    <row r="136" spans="1:9">
      <c r="A136" s="22" t="s">
        <v>13</v>
      </c>
      <c r="B136" s="23">
        <v>130</v>
      </c>
      <c r="C136" s="24" t="s">
        <v>81</v>
      </c>
      <c r="D136" s="24" t="s">
        <v>65</v>
      </c>
      <c r="E136" s="24" t="s">
        <v>83</v>
      </c>
      <c r="F136" s="24">
        <v>300</v>
      </c>
      <c r="G136" s="25">
        <f t="shared" si="7"/>
        <v>218832</v>
      </c>
      <c r="H136" s="25">
        <f t="shared" si="7"/>
        <v>218828.4</v>
      </c>
      <c r="I136" s="39">
        <f t="shared" si="6"/>
        <v>0.99998354902390874</v>
      </c>
    </row>
    <row r="137" spans="1:9" ht="38.25">
      <c r="A137" s="26" t="s">
        <v>84</v>
      </c>
      <c r="B137" s="27">
        <v>130</v>
      </c>
      <c r="C137" s="24" t="s">
        <v>81</v>
      </c>
      <c r="D137" s="24" t="s">
        <v>65</v>
      </c>
      <c r="E137" s="24" t="s">
        <v>83</v>
      </c>
      <c r="F137" s="24" t="s">
        <v>17</v>
      </c>
      <c r="G137" s="25">
        <v>218832</v>
      </c>
      <c r="H137" s="25">
        <f>218832-3.6</f>
        <v>218828.4</v>
      </c>
      <c r="I137" s="39">
        <f t="shared" si="6"/>
        <v>0.99998354902390874</v>
      </c>
    </row>
    <row r="138" spans="1:9" ht="25.5">
      <c r="A138" s="22" t="s">
        <v>171</v>
      </c>
      <c r="B138" s="23">
        <v>130</v>
      </c>
      <c r="C138" s="24" t="s">
        <v>172</v>
      </c>
      <c r="D138" s="24" t="s">
        <v>66</v>
      </c>
      <c r="E138" s="24"/>
      <c r="F138" s="24"/>
      <c r="G138" s="25">
        <f>G139+G144</f>
        <v>2200000</v>
      </c>
      <c r="H138" s="25">
        <f>H139+H144</f>
        <v>2200000</v>
      </c>
      <c r="I138" s="39">
        <f t="shared" si="6"/>
        <v>1</v>
      </c>
    </row>
    <row r="139" spans="1:9">
      <c r="A139" s="22" t="s">
        <v>59</v>
      </c>
      <c r="B139" s="23">
        <v>130</v>
      </c>
      <c r="C139" s="24" t="s">
        <v>172</v>
      </c>
      <c r="D139" s="24" t="s">
        <v>67</v>
      </c>
      <c r="E139" s="24"/>
      <c r="F139" s="24"/>
      <c r="G139" s="25">
        <f t="shared" ref="G139:H141" si="8">G140</f>
        <v>2200000</v>
      </c>
      <c r="H139" s="25">
        <f t="shared" si="8"/>
        <v>2200000</v>
      </c>
      <c r="I139" s="39">
        <f t="shared" ref="I139:I143" si="9">H139/G139</f>
        <v>1</v>
      </c>
    </row>
    <row r="140" spans="1:9" ht="25.5">
      <c r="A140" s="22" t="s">
        <v>51</v>
      </c>
      <c r="B140" s="23">
        <v>130</v>
      </c>
      <c r="C140" s="24" t="s">
        <v>172</v>
      </c>
      <c r="D140" s="24" t="s">
        <v>67</v>
      </c>
      <c r="E140" s="24" t="s">
        <v>173</v>
      </c>
      <c r="F140" s="24"/>
      <c r="G140" s="25">
        <f t="shared" si="8"/>
        <v>2200000</v>
      </c>
      <c r="H140" s="25">
        <f t="shared" si="8"/>
        <v>2200000</v>
      </c>
      <c r="I140" s="39">
        <f t="shared" si="9"/>
        <v>1</v>
      </c>
    </row>
    <row r="141" spans="1:9">
      <c r="A141" s="22" t="s">
        <v>92</v>
      </c>
      <c r="B141" s="23">
        <v>130</v>
      </c>
      <c r="C141" s="24" t="s">
        <v>172</v>
      </c>
      <c r="D141" s="24" t="s">
        <v>67</v>
      </c>
      <c r="E141" s="24" t="s">
        <v>173</v>
      </c>
      <c r="F141" s="24" t="s">
        <v>11</v>
      </c>
      <c r="G141" s="25">
        <f t="shared" si="8"/>
        <v>2200000</v>
      </c>
      <c r="H141" s="25">
        <f t="shared" si="8"/>
        <v>2200000</v>
      </c>
      <c r="I141" s="39">
        <f t="shared" si="9"/>
        <v>1</v>
      </c>
    </row>
    <row r="142" spans="1:9">
      <c r="A142" s="26" t="s">
        <v>20</v>
      </c>
      <c r="B142" s="27">
        <v>130</v>
      </c>
      <c r="C142" s="24" t="s">
        <v>172</v>
      </c>
      <c r="D142" s="24" t="s">
        <v>67</v>
      </c>
      <c r="E142" s="24" t="s">
        <v>173</v>
      </c>
      <c r="F142" s="24" t="s">
        <v>21</v>
      </c>
      <c r="G142" s="25">
        <v>2200000</v>
      </c>
      <c r="H142" s="25">
        <v>2200000</v>
      </c>
      <c r="I142" s="39">
        <f t="shared" si="9"/>
        <v>1</v>
      </c>
    </row>
    <row r="143" spans="1:9">
      <c r="A143" s="32" t="s">
        <v>61</v>
      </c>
      <c r="B143" s="33"/>
      <c r="C143" s="34"/>
      <c r="D143" s="34"/>
      <c r="E143" s="34"/>
      <c r="F143" s="34"/>
      <c r="G143" s="35">
        <f>G5+G23</f>
        <v>57892469.310000002</v>
      </c>
      <c r="H143" s="35">
        <f>H5+H23</f>
        <v>57002681.81000001</v>
      </c>
      <c r="I143" s="36">
        <f t="shared" si="9"/>
        <v>0.98463034120663606</v>
      </c>
    </row>
  </sheetData>
  <mergeCells count="2">
    <mergeCell ref="A2:I2"/>
    <mergeCell ref="H1:I1"/>
  </mergeCells>
  <conditionalFormatting sqref="F5:H103">
    <cfRule type="expression" dxfId="6" priority="11" stopIfTrue="1">
      <formula>$B5&lt;&gt;""</formula>
    </cfRule>
  </conditionalFormatting>
  <conditionalFormatting sqref="B5:B103">
    <cfRule type="cellIs" dxfId="5" priority="18" stopIfTrue="1" operator="equal">
      <formula>"Общ"</formula>
    </cfRule>
    <cfRule type="expression" dxfId="4" priority="19" stopIfTrue="1">
      <formula>$C5:$E5=""</formula>
    </cfRule>
  </conditionalFormatting>
  <conditionalFormatting sqref="C5:E103">
    <cfRule type="expression" dxfId="3" priority="20" stopIfTrue="1">
      <formula>AND($C5=0,$D5=0,$E5=0,#REF!=0)=TRUE</formula>
    </cfRule>
  </conditionalFormatting>
  <conditionalFormatting sqref="A5:A103">
    <cfRule type="expression" dxfId="2" priority="21" stopIfTrue="1">
      <formula>AND($C5="",$D5="",$E5="",#REF!="")=TRUE</formula>
    </cfRule>
    <cfRule type="expression" dxfId="1" priority="22" stopIfTrue="1">
      <formula>AND($D5="",$E5="",#REF!="")=TRUE</formula>
    </cfRule>
    <cfRule type="expression" dxfId="0" priority="23" stopIfTrue="1">
      <formula>AND($E5="",#REF!="")=TRUE</formula>
    </cfRule>
  </conditionalFormatting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6"/>
  <sheetViews>
    <sheetView tabSelected="1" view="pageBreakPreview" zoomScale="75" zoomScaleNormal="100" zoomScaleSheetLayoutView="100" workbookViewId="0">
      <selection activeCell="K1" sqref="K1:L1"/>
    </sheetView>
  </sheetViews>
  <sheetFormatPr defaultRowHeight="16.5"/>
  <cols>
    <col min="1" max="1" width="66.42578125" style="42" customWidth="1"/>
    <col min="2" max="2" width="7.7109375" style="43" customWidth="1"/>
    <col min="3" max="3" width="8.85546875" style="43" customWidth="1"/>
    <col min="4" max="4" width="7.7109375" style="43" customWidth="1"/>
    <col min="5" max="5" width="8.42578125" style="43" customWidth="1"/>
    <col min="6" max="7" width="6.28515625" style="42" customWidth="1"/>
    <col min="8" max="8" width="11.28515625" style="42" customWidth="1"/>
    <col min="9" max="9" width="9.140625" style="42"/>
    <col min="10" max="12" width="22.5703125" style="42" customWidth="1"/>
    <col min="13" max="258" width="9.140625" style="42"/>
    <col min="259" max="259" width="66.42578125" style="42" customWidth="1"/>
    <col min="260" max="260" width="7.7109375" style="42" customWidth="1"/>
    <col min="261" max="261" width="8.85546875" style="42" customWidth="1"/>
    <col min="262" max="262" width="7.7109375" style="42" customWidth="1"/>
    <col min="263" max="263" width="8.42578125" style="42" customWidth="1"/>
    <col min="264" max="265" width="6.28515625" style="42" customWidth="1"/>
    <col min="266" max="266" width="11.28515625" style="42" customWidth="1"/>
    <col min="267" max="267" width="9.140625" style="42"/>
    <col min="268" max="268" width="22.5703125" style="42" customWidth="1"/>
    <col min="269" max="514" width="9.140625" style="42"/>
    <col min="515" max="515" width="66.42578125" style="42" customWidth="1"/>
    <col min="516" max="516" width="7.7109375" style="42" customWidth="1"/>
    <col min="517" max="517" width="8.85546875" style="42" customWidth="1"/>
    <col min="518" max="518" width="7.7109375" style="42" customWidth="1"/>
    <col min="519" max="519" width="8.42578125" style="42" customWidth="1"/>
    <col min="520" max="521" width="6.28515625" style="42" customWidth="1"/>
    <col min="522" max="522" width="11.28515625" style="42" customWidth="1"/>
    <col min="523" max="523" width="9.140625" style="42"/>
    <col min="524" max="524" width="22.5703125" style="42" customWidth="1"/>
    <col min="525" max="770" width="9.140625" style="42"/>
    <col min="771" max="771" width="66.42578125" style="42" customWidth="1"/>
    <col min="772" max="772" width="7.7109375" style="42" customWidth="1"/>
    <col min="773" max="773" width="8.85546875" style="42" customWidth="1"/>
    <col min="774" max="774" width="7.7109375" style="42" customWidth="1"/>
    <col min="775" max="775" width="8.42578125" style="42" customWidth="1"/>
    <col min="776" max="777" width="6.28515625" style="42" customWidth="1"/>
    <col min="778" max="778" width="11.28515625" style="42" customWidth="1"/>
    <col min="779" max="779" width="9.140625" style="42"/>
    <col min="780" max="780" width="22.5703125" style="42" customWidth="1"/>
    <col min="781" max="1026" width="9.140625" style="42"/>
    <col min="1027" max="1027" width="66.42578125" style="42" customWidth="1"/>
    <col min="1028" max="1028" width="7.7109375" style="42" customWidth="1"/>
    <col min="1029" max="1029" width="8.85546875" style="42" customWidth="1"/>
    <col min="1030" max="1030" width="7.7109375" style="42" customWidth="1"/>
    <col min="1031" max="1031" width="8.42578125" style="42" customWidth="1"/>
    <col min="1032" max="1033" width="6.28515625" style="42" customWidth="1"/>
    <col min="1034" max="1034" width="11.28515625" style="42" customWidth="1"/>
    <col min="1035" max="1035" width="9.140625" style="42"/>
    <col min="1036" max="1036" width="22.5703125" style="42" customWidth="1"/>
    <col min="1037" max="1282" width="9.140625" style="42"/>
    <col min="1283" max="1283" width="66.42578125" style="42" customWidth="1"/>
    <col min="1284" max="1284" width="7.7109375" style="42" customWidth="1"/>
    <col min="1285" max="1285" width="8.85546875" style="42" customWidth="1"/>
    <col min="1286" max="1286" width="7.7109375" style="42" customWidth="1"/>
    <col min="1287" max="1287" width="8.42578125" style="42" customWidth="1"/>
    <col min="1288" max="1289" width="6.28515625" style="42" customWidth="1"/>
    <col min="1290" max="1290" width="11.28515625" style="42" customWidth="1"/>
    <col min="1291" max="1291" width="9.140625" style="42"/>
    <col min="1292" max="1292" width="22.5703125" style="42" customWidth="1"/>
    <col min="1293" max="1538" width="9.140625" style="42"/>
    <col min="1539" max="1539" width="66.42578125" style="42" customWidth="1"/>
    <col min="1540" max="1540" width="7.7109375" style="42" customWidth="1"/>
    <col min="1541" max="1541" width="8.85546875" style="42" customWidth="1"/>
    <col min="1542" max="1542" width="7.7109375" style="42" customWidth="1"/>
    <col min="1543" max="1543" width="8.42578125" style="42" customWidth="1"/>
    <col min="1544" max="1545" width="6.28515625" style="42" customWidth="1"/>
    <col min="1546" max="1546" width="11.28515625" style="42" customWidth="1"/>
    <col min="1547" max="1547" width="9.140625" style="42"/>
    <col min="1548" max="1548" width="22.5703125" style="42" customWidth="1"/>
    <col min="1549" max="1794" width="9.140625" style="42"/>
    <col min="1795" max="1795" width="66.42578125" style="42" customWidth="1"/>
    <col min="1796" max="1796" width="7.7109375" style="42" customWidth="1"/>
    <col min="1797" max="1797" width="8.85546875" style="42" customWidth="1"/>
    <col min="1798" max="1798" width="7.7109375" style="42" customWidth="1"/>
    <col min="1799" max="1799" width="8.42578125" style="42" customWidth="1"/>
    <col min="1800" max="1801" width="6.28515625" style="42" customWidth="1"/>
    <col min="1802" max="1802" width="11.28515625" style="42" customWidth="1"/>
    <col min="1803" max="1803" width="9.140625" style="42"/>
    <col min="1804" max="1804" width="22.5703125" style="42" customWidth="1"/>
    <col min="1805" max="2050" width="9.140625" style="42"/>
    <col min="2051" max="2051" width="66.42578125" style="42" customWidth="1"/>
    <col min="2052" max="2052" width="7.7109375" style="42" customWidth="1"/>
    <col min="2053" max="2053" width="8.85546875" style="42" customWidth="1"/>
    <col min="2054" max="2054" width="7.7109375" style="42" customWidth="1"/>
    <col min="2055" max="2055" width="8.42578125" style="42" customWidth="1"/>
    <col min="2056" max="2057" width="6.28515625" style="42" customWidth="1"/>
    <col min="2058" max="2058" width="11.28515625" style="42" customWidth="1"/>
    <col min="2059" max="2059" width="9.140625" style="42"/>
    <col min="2060" max="2060" width="22.5703125" style="42" customWidth="1"/>
    <col min="2061" max="2306" width="9.140625" style="42"/>
    <col min="2307" max="2307" width="66.42578125" style="42" customWidth="1"/>
    <col min="2308" max="2308" width="7.7109375" style="42" customWidth="1"/>
    <col min="2309" max="2309" width="8.85546875" style="42" customWidth="1"/>
    <col min="2310" max="2310" width="7.7109375" style="42" customWidth="1"/>
    <col min="2311" max="2311" width="8.42578125" style="42" customWidth="1"/>
    <col min="2312" max="2313" width="6.28515625" style="42" customWidth="1"/>
    <col min="2314" max="2314" width="11.28515625" style="42" customWidth="1"/>
    <col min="2315" max="2315" width="9.140625" style="42"/>
    <col min="2316" max="2316" width="22.5703125" style="42" customWidth="1"/>
    <col min="2317" max="2562" width="9.140625" style="42"/>
    <col min="2563" max="2563" width="66.42578125" style="42" customWidth="1"/>
    <col min="2564" max="2564" width="7.7109375" style="42" customWidth="1"/>
    <col min="2565" max="2565" width="8.85546875" style="42" customWidth="1"/>
    <col min="2566" max="2566" width="7.7109375" style="42" customWidth="1"/>
    <col min="2567" max="2567" width="8.42578125" style="42" customWidth="1"/>
    <col min="2568" max="2569" width="6.28515625" style="42" customWidth="1"/>
    <col min="2570" max="2570" width="11.28515625" style="42" customWidth="1"/>
    <col min="2571" max="2571" width="9.140625" style="42"/>
    <col min="2572" max="2572" width="22.5703125" style="42" customWidth="1"/>
    <col min="2573" max="2818" width="9.140625" style="42"/>
    <col min="2819" max="2819" width="66.42578125" style="42" customWidth="1"/>
    <col min="2820" max="2820" width="7.7109375" style="42" customWidth="1"/>
    <col min="2821" max="2821" width="8.85546875" style="42" customWidth="1"/>
    <col min="2822" max="2822" width="7.7109375" style="42" customWidth="1"/>
    <col min="2823" max="2823" width="8.42578125" style="42" customWidth="1"/>
    <col min="2824" max="2825" width="6.28515625" style="42" customWidth="1"/>
    <col min="2826" max="2826" width="11.28515625" style="42" customWidth="1"/>
    <col min="2827" max="2827" width="9.140625" style="42"/>
    <col min="2828" max="2828" width="22.5703125" style="42" customWidth="1"/>
    <col min="2829" max="3074" width="9.140625" style="42"/>
    <col min="3075" max="3075" width="66.42578125" style="42" customWidth="1"/>
    <col min="3076" max="3076" width="7.7109375" style="42" customWidth="1"/>
    <col min="3077" max="3077" width="8.85546875" style="42" customWidth="1"/>
    <col min="3078" max="3078" width="7.7109375" style="42" customWidth="1"/>
    <col min="3079" max="3079" width="8.42578125" style="42" customWidth="1"/>
    <col min="3080" max="3081" width="6.28515625" style="42" customWidth="1"/>
    <col min="3082" max="3082" width="11.28515625" style="42" customWidth="1"/>
    <col min="3083" max="3083" width="9.140625" style="42"/>
    <col min="3084" max="3084" width="22.5703125" style="42" customWidth="1"/>
    <col min="3085" max="3330" width="9.140625" style="42"/>
    <col min="3331" max="3331" width="66.42578125" style="42" customWidth="1"/>
    <col min="3332" max="3332" width="7.7109375" style="42" customWidth="1"/>
    <col min="3333" max="3333" width="8.85546875" style="42" customWidth="1"/>
    <col min="3334" max="3334" width="7.7109375" style="42" customWidth="1"/>
    <col min="3335" max="3335" width="8.42578125" style="42" customWidth="1"/>
    <col min="3336" max="3337" width="6.28515625" style="42" customWidth="1"/>
    <col min="3338" max="3338" width="11.28515625" style="42" customWidth="1"/>
    <col min="3339" max="3339" width="9.140625" style="42"/>
    <col min="3340" max="3340" width="22.5703125" style="42" customWidth="1"/>
    <col min="3341" max="3586" width="9.140625" style="42"/>
    <col min="3587" max="3587" width="66.42578125" style="42" customWidth="1"/>
    <col min="3588" max="3588" width="7.7109375" style="42" customWidth="1"/>
    <col min="3589" max="3589" width="8.85546875" style="42" customWidth="1"/>
    <col min="3590" max="3590" width="7.7109375" style="42" customWidth="1"/>
    <col min="3591" max="3591" width="8.42578125" style="42" customWidth="1"/>
    <col min="3592" max="3593" width="6.28515625" style="42" customWidth="1"/>
    <col min="3594" max="3594" width="11.28515625" style="42" customWidth="1"/>
    <col min="3595" max="3595" width="9.140625" style="42"/>
    <col min="3596" max="3596" width="22.5703125" style="42" customWidth="1"/>
    <col min="3597" max="3842" width="9.140625" style="42"/>
    <col min="3843" max="3843" width="66.42578125" style="42" customWidth="1"/>
    <col min="3844" max="3844" width="7.7109375" style="42" customWidth="1"/>
    <col min="3845" max="3845" width="8.85546875" style="42" customWidth="1"/>
    <col min="3846" max="3846" width="7.7109375" style="42" customWidth="1"/>
    <col min="3847" max="3847" width="8.42578125" style="42" customWidth="1"/>
    <col min="3848" max="3849" width="6.28515625" style="42" customWidth="1"/>
    <col min="3850" max="3850" width="11.28515625" style="42" customWidth="1"/>
    <col min="3851" max="3851" width="9.140625" style="42"/>
    <col min="3852" max="3852" width="22.5703125" style="42" customWidth="1"/>
    <col min="3853" max="4098" width="9.140625" style="42"/>
    <col min="4099" max="4099" width="66.42578125" style="42" customWidth="1"/>
    <col min="4100" max="4100" width="7.7109375" style="42" customWidth="1"/>
    <col min="4101" max="4101" width="8.85546875" style="42" customWidth="1"/>
    <col min="4102" max="4102" width="7.7109375" style="42" customWidth="1"/>
    <col min="4103" max="4103" width="8.42578125" style="42" customWidth="1"/>
    <col min="4104" max="4105" width="6.28515625" style="42" customWidth="1"/>
    <col min="4106" max="4106" width="11.28515625" style="42" customWidth="1"/>
    <col min="4107" max="4107" width="9.140625" style="42"/>
    <col min="4108" max="4108" width="22.5703125" style="42" customWidth="1"/>
    <col min="4109" max="4354" width="9.140625" style="42"/>
    <col min="4355" max="4355" width="66.42578125" style="42" customWidth="1"/>
    <col min="4356" max="4356" width="7.7109375" style="42" customWidth="1"/>
    <col min="4357" max="4357" width="8.85546875" style="42" customWidth="1"/>
    <col min="4358" max="4358" width="7.7109375" style="42" customWidth="1"/>
    <col min="4359" max="4359" width="8.42578125" style="42" customWidth="1"/>
    <col min="4360" max="4361" width="6.28515625" style="42" customWidth="1"/>
    <col min="4362" max="4362" width="11.28515625" style="42" customWidth="1"/>
    <col min="4363" max="4363" width="9.140625" style="42"/>
    <col min="4364" max="4364" width="22.5703125" style="42" customWidth="1"/>
    <col min="4365" max="4610" width="9.140625" style="42"/>
    <col min="4611" max="4611" width="66.42578125" style="42" customWidth="1"/>
    <col min="4612" max="4612" width="7.7109375" style="42" customWidth="1"/>
    <col min="4613" max="4613" width="8.85546875" style="42" customWidth="1"/>
    <col min="4614" max="4614" width="7.7109375" style="42" customWidth="1"/>
    <col min="4615" max="4615" width="8.42578125" style="42" customWidth="1"/>
    <col min="4616" max="4617" width="6.28515625" style="42" customWidth="1"/>
    <col min="4618" max="4618" width="11.28515625" style="42" customWidth="1"/>
    <col min="4619" max="4619" width="9.140625" style="42"/>
    <col min="4620" max="4620" width="22.5703125" style="42" customWidth="1"/>
    <col min="4621" max="4866" width="9.140625" style="42"/>
    <col min="4867" max="4867" width="66.42578125" style="42" customWidth="1"/>
    <col min="4868" max="4868" width="7.7109375" style="42" customWidth="1"/>
    <col min="4869" max="4869" width="8.85546875" style="42" customWidth="1"/>
    <col min="4870" max="4870" width="7.7109375" style="42" customWidth="1"/>
    <col min="4871" max="4871" width="8.42578125" style="42" customWidth="1"/>
    <col min="4872" max="4873" width="6.28515625" style="42" customWidth="1"/>
    <col min="4874" max="4874" width="11.28515625" style="42" customWidth="1"/>
    <col min="4875" max="4875" width="9.140625" style="42"/>
    <col min="4876" max="4876" width="22.5703125" style="42" customWidth="1"/>
    <col min="4877" max="5122" width="9.140625" style="42"/>
    <col min="5123" max="5123" width="66.42578125" style="42" customWidth="1"/>
    <col min="5124" max="5124" width="7.7109375" style="42" customWidth="1"/>
    <col min="5125" max="5125" width="8.85546875" style="42" customWidth="1"/>
    <col min="5126" max="5126" width="7.7109375" style="42" customWidth="1"/>
    <col min="5127" max="5127" width="8.42578125" style="42" customWidth="1"/>
    <col min="5128" max="5129" width="6.28515625" style="42" customWidth="1"/>
    <col min="5130" max="5130" width="11.28515625" style="42" customWidth="1"/>
    <col min="5131" max="5131" width="9.140625" style="42"/>
    <col min="5132" max="5132" width="22.5703125" style="42" customWidth="1"/>
    <col min="5133" max="5378" width="9.140625" style="42"/>
    <col min="5379" max="5379" width="66.42578125" style="42" customWidth="1"/>
    <col min="5380" max="5380" width="7.7109375" style="42" customWidth="1"/>
    <col min="5381" max="5381" width="8.85546875" style="42" customWidth="1"/>
    <col min="5382" max="5382" width="7.7109375" style="42" customWidth="1"/>
    <col min="5383" max="5383" width="8.42578125" style="42" customWidth="1"/>
    <col min="5384" max="5385" width="6.28515625" style="42" customWidth="1"/>
    <col min="5386" max="5386" width="11.28515625" style="42" customWidth="1"/>
    <col min="5387" max="5387" width="9.140625" style="42"/>
    <col min="5388" max="5388" width="22.5703125" style="42" customWidth="1"/>
    <col min="5389" max="5634" width="9.140625" style="42"/>
    <col min="5635" max="5635" width="66.42578125" style="42" customWidth="1"/>
    <col min="5636" max="5636" width="7.7109375" style="42" customWidth="1"/>
    <col min="5637" max="5637" width="8.85546875" style="42" customWidth="1"/>
    <col min="5638" max="5638" width="7.7109375" style="42" customWidth="1"/>
    <col min="5639" max="5639" width="8.42578125" style="42" customWidth="1"/>
    <col min="5640" max="5641" width="6.28515625" style="42" customWidth="1"/>
    <col min="5642" max="5642" width="11.28515625" style="42" customWidth="1"/>
    <col min="5643" max="5643" width="9.140625" style="42"/>
    <col min="5644" max="5644" width="22.5703125" style="42" customWidth="1"/>
    <col min="5645" max="5890" width="9.140625" style="42"/>
    <col min="5891" max="5891" width="66.42578125" style="42" customWidth="1"/>
    <col min="5892" max="5892" width="7.7109375" style="42" customWidth="1"/>
    <col min="5893" max="5893" width="8.85546875" style="42" customWidth="1"/>
    <col min="5894" max="5894" width="7.7109375" style="42" customWidth="1"/>
    <col min="5895" max="5895" width="8.42578125" style="42" customWidth="1"/>
    <col min="5896" max="5897" width="6.28515625" style="42" customWidth="1"/>
    <col min="5898" max="5898" width="11.28515625" style="42" customWidth="1"/>
    <col min="5899" max="5899" width="9.140625" style="42"/>
    <col min="5900" max="5900" width="22.5703125" style="42" customWidth="1"/>
    <col min="5901" max="6146" width="9.140625" style="42"/>
    <col min="6147" max="6147" width="66.42578125" style="42" customWidth="1"/>
    <col min="6148" max="6148" width="7.7109375" style="42" customWidth="1"/>
    <col min="6149" max="6149" width="8.85546875" style="42" customWidth="1"/>
    <col min="6150" max="6150" width="7.7109375" style="42" customWidth="1"/>
    <col min="6151" max="6151" width="8.42578125" style="42" customWidth="1"/>
    <col min="6152" max="6153" width="6.28515625" style="42" customWidth="1"/>
    <col min="6154" max="6154" width="11.28515625" style="42" customWidth="1"/>
    <col min="6155" max="6155" width="9.140625" style="42"/>
    <col min="6156" max="6156" width="22.5703125" style="42" customWidth="1"/>
    <col min="6157" max="6402" width="9.140625" style="42"/>
    <col min="6403" max="6403" width="66.42578125" style="42" customWidth="1"/>
    <col min="6404" max="6404" width="7.7109375" style="42" customWidth="1"/>
    <col min="6405" max="6405" width="8.85546875" style="42" customWidth="1"/>
    <col min="6406" max="6406" width="7.7109375" style="42" customWidth="1"/>
    <col min="6407" max="6407" width="8.42578125" style="42" customWidth="1"/>
    <col min="6408" max="6409" width="6.28515625" style="42" customWidth="1"/>
    <col min="6410" max="6410" width="11.28515625" style="42" customWidth="1"/>
    <col min="6411" max="6411" width="9.140625" style="42"/>
    <col min="6412" max="6412" width="22.5703125" style="42" customWidth="1"/>
    <col min="6413" max="6658" width="9.140625" style="42"/>
    <col min="6659" max="6659" width="66.42578125" style="42" customWidth="1"/>
    <col min="6660" max="6660" width="7.7109375" style="42" customWidth="1"/>
    <col min="6661" max="6661" width="8.85546875" style="42" customWidth="1"/>
    <col min="6662" max="6662" width="7.7109375" style="42" customWidth="1"/>
    <col min="6663" max="6663" width="8.42578125" style="42" customWidth="1"/>
    <col min="6664" max="6665" width="6.28515625" style="42" customWidth="1"/>
    <col min="6666" max="6666" width="11.28515625" style="42" customWidth="1"/>
    <col min="6667" max="6667" width="9.140625" style="42"/>
    <col min="6668" max="6668" width="22.5703125" style="42" customWidth="1"/>
    <col min="6669" max="6914" width="9.140625" style="42"/>
    <col min="6915" max="6915" width="66.42578125" style="42" customWidth="1"/>
    <col min="6916" max="6916" width="7.7109375" style="42" customWidth="1"/>
    <col min="6917" max="6917" width="8.85546875" style="42" customWidth="1"/>
    <col min="6918" max="6918" width="7.7109375" style="42" customWidth="1"/>
    <col min="6919" max="6919" width="8.42578125" style="42" customWidth="1"/>
    <col min="6920" max="6921" width="6.28515625" style="42" customWidth="1"/>
    <col min="6922" max="6922" width="11.28515625" style="42" customWidth="1"/>
    <col min="6923" max="6923" width="9.140625" style="42"/>
    <col min="6924" max="6924" width="22.5703125" style="42" customWidth="1"/>
    <col min="6925" max="7170" width="9.140625" style="42"/>
    <col min="7171" max="7171" width="66.42578125" style="42" customWidth="1"/>
    <col min="7172" max="7172" width="7.7109375" style="42" customWidth="1"/>
    <col min="7173" max="7173" width="8.85546875" style="42" customWidth="1"/>
    <col min="7174" max="7174" width="7.7109375" style="42" customWidth="1"/>
    <col min="7175" max="7175" width="8.42578125" style="42" customWidth="1"/>
    <col min="7176" max="7177" width="6.28515625" style="42" customWidth="1"/>
    <col min="7178" max="7178" width="11.28515625" style="42" customWidth="1"/>
    <col min="7179" max="7179" width="9.140625" style="42"/>
    <col min="7180" max="7180" width="22.5703125" style="42" customWidth="1"/>
    <col min="7181" max="7426" width="9.140625" style="42"/>
    <col min="7427" max="7427" width="66.42578125" style="42" customWidth="1"/>
    <col min="7428" max="7428" width="7.7109375" style="42" customWidth="1"/>
    <col min="7429" max="7429" width="8.85546875" style="42" customWidth="1"/>
    <col min="7430" max="7430" width="7.7109375" style="42" customWidth="1"/>
    <col min="7431" max="7431" width="8.42578125" style="42" customWidth="1"/>
    <col min="7432" max="7433" width="6.28515625" style="42" customWidth="1"/>
    <col min="7434" max="7434" width="11.28515625" style="42" customWidth="1"/>
    <col min="7435" max="7435" width="9.140625" style="42"/>
    <col min="7436" max="7436" width="22.5703125" style="42" customWidth="1"/>
    <col min="7437" max="7682" width="9.140625" style="42"/>
    <col min="7683" max="7683" width="66.42578125" style="42" customWidth="1"/>
    <col min="7684" max="7684" width="7.7109375" style="42" customWidth="1"/>
    <col min="7685" max="7685" width="8.85546875" style="42" customWidth="1"/>
    <col min="7686" max="7686" width="7.7109375" style="42" customWidth="1"/>
    <col min="7687" max="7687" width="8.42578125" style="42" customWidth="1"/>
    <col min="7688" max="7689" width="6.28515625" style="42" customWidth="1"/>
    <col min="7690" max="7690" width="11.28515625" style="42" customWidth="1"/>
    <col min="7691" max="7691" width="9.140625" style="42"/>
    <col min="7692" max="7692" width="22.5703125" style="42" customWidth="1"/>
    <col min="7693" max="7938" width="9.140625" style="42"/>
    <col min="7939" max="7939" width="66.42578125" style="42" customWidth="1"/>
    <col min="7940" max="7940" width="7.7109375" style="42" customWidth="1"/>
    <col min="7941" max="7941" width="8.85546875" style="42" customWidth="1"/>
    <col min="7942" max="7942" width="7.7109375" style="42" customWidth="1"/>
    <col min="7943" max="7943" width="8.42578125" style="42" customWidth="1"/>
    <col min="7944" max="7945" width="6.28515625" style="42" customWidth="1"/>
    <col min="7946" max="7946" width="11.28515625" style="42" customWidth="1"/>
    <col min="7947" max="7947" width="9.140625" style="42"/>
    <col min="7948" max="7948" width="22.5703125" style="42" customWidth="1"/>
    <col min="7949" max="8194" width="9.140625" style="42"/>
    <col min="8195" max="8195" width="66.42578125" style="42" customWidth="1"/>
    <col min="8196" max="8196" width="7.7109375" style="42" customWidth="1"/>
    <col min="8197" max="8197" width="8.85546875" style="42" customWidth="1"/>
    <col min="8198" max="8198" width="7.7109375" style="42" customWidth="1"/>
    <col min="8199" max="8199" width="8.42578125" style="42" customWidth="1"/>
    <col min="8200" max="8201" width="6.28515625" style="42" customWidth="1"/>
    <col min="8202" max="8202" width="11.28515625" style="42" customWidth="1"/>
    <col min="8203" max="8203" width="9.140625" style="42"/>
    <col min="8204" max="8204" width="22.5703125" style="42" customWidth="1"/>
    <col min="8205" max="8450" width="9.140625" style="42"/>
    <col min="8451" max="8451" width="66.42578125" style="42" customWidth="1"/>
    <col min="8452" max="8452" width="7.7109375" style="42" customWidth="1"/>
    <col min="8453" max="8453" width="8.85546875" style="42" customWidth="1"/>
    <col min="8454" max="8454" width="7.7109375" style="42" customWidth="1"/>
    <col min="8455" max="8455" width="8.42578125" style="42" customWidth="1"/>
    <col min="8456" max="8457" width="6.28515625" style="42" customWidth="1"/>
    <col min="8458" max="8458" width="11.28515625" style="42" customWidth="1"/>
    <col min="8459" max="8459" width="9.140625" style="42"/>
    <col min="8460" max="8460" width="22.5703125" style="42" customWidth="1"/>
    <col min="8461" max="8706" width="9.140625" style="42"/>
    <col min="8707" max="8707" width="66.42578125" style="42" customWidth="1"/>
    <col min="8708" max="8708" width="7.7109375" style="42" customWidth="1"/>
    <col min="8709" max="8709" width="8.85546875" style="42" customWidth="1"/>
    <col min="8710" max="8710" width="7.7109375" style="42" customWidth="1"/>
    <col min="8711" max="8711" width="8.42578125" style="42" customWidth="1"/>
    <col min="8712" max="8713" width="6.28515625" style="42" customWidth="1"/>
    <col min="8714" max="8714" width="11.28515625" style="42" customWidth="1"/>
    <col min="8715" max="8715" width="9.140625" style="42"/>
    <col min="8716" max="8716" width="22.5703125" style="42" customWidth="1"/>
    <col min="8717" max="8962" width="9.140625" style="42"/>
    <col min="8963" max="8963" width="66.42578125" style="42" customWidth="1"/>
    <col min="8964" max="8964" width="7.7109375" style="42" customWidth="1"/>
    <col min="8965" max="8965" width="8.85546875" style="42" customWidth="1"/>
    <col min="8966" max="8966" width="7.7109375" style="42" customWidth="1"/>
    <col min="8967" max="8967" width="8.42578125" style="42" customWidth="1"/>
    <col min="8968" max="8969" width="6.28515625" style="42" customWidth="1"/>
    <col min="8970" max="8970" width="11.28515625" style="42" customWidth="1"/>
    <col min="8971" max="8971" width="9.140625" style="42"/>
    <col min="8972" max="8972" width="22.5703125" style="42" customWidth="1"/>
    <col min="8973" max="9218" width="9.140625" style="42"/>
    <col min="9219" max="9219" width="66.42578125" style="42" customWidth="1"/>
    <col min="9220" max="9220" width="7.7109375" style="42" customWidth="1"/>
    <col min="9221" max="9221" width="8.85546875" style="42" customWidth="1"/>
    <col min="9222" max="9222" width="7.7109375" style="42" customWidth="1"/>
    <col min="9223" max="9223" width="8.42578125" style="42" customWidth="1"/>
    <col min="9224" max="9225" width="6.28515625" style="42" customWidth="1"/>
    <col min="9226" max="9226" width="11.28515625" style="42" customWidth="1"/>
    <col min="9227" max="9227" width="9.140625" style="42"/>
    <col min="9228" max="9228" width="22.5703125" style="42" customWidth="1"/>
    <col min="9229" max="9474" width="9.140625" style="42"/>
    <col min="9475" max="9475" width="66.42578125" style="42" customWidth="1"/>
    <col min="9476" max="9476" width="7.7109375" style="42" customWidth="1"/>
    <col min="9477" max="9477" width="8.85546875" style="42" customWidth="1"/>
    <col min="9478" max="9478" width="7.7109375" style="42" customWidth="1"/>
    <col min="9479" max="9479" width="8.42578125" style="42" customWidth="1"/>
    <col min="9480" max="9481" width="6.28515625" style="42" customWidth="1"/>
    <col min="9482" max="9482" width="11.28515625" style="42" customWidth="1"/>
    <col min="9483" max="9483" width="9.140625" style="42"/>
    <col min="9484" max="9484" width="22.5703125" style="42" customWidth="1"/>
    <col min="9485" max="9730" width="9.140625" style="42"/>
    <col min="9731" max="9731" width="66.42578125" style="42" customWidth="1"/>
    <col min="9732" max="9732" width="7.7109375" style="42" customWidth="1"/>
    <col min="9733" max="9733" width="8.85546875" style="42" customWidth="1"/>
    <col min="9734" max="9734" width="7.7109375" style="42" customWidth="1"/>
    <col min="9735" max="9735" width="8.42578125" style="42" customWidth="1"/>
    <col min="9736" max="9737" width="6.28515625" style="42" customWidth="1"/>
    <col min="9738" max="9738" width="11.28515625" style="42" customWidth="1"/>
    <col min="9739" max="9739" width="9.140625" style="42"/>
    <col min="9740" max="9740" width="22.5703125" style="42" customWidth="1"/>
    <col min="9741" max="9986" width="9.140625" style="42"/>
    <col min="9987" max="9987" width="66.42578125" style="42" customWidth="1"/>
    <col min="9988" max="9988" width="7.7109375" style="42" customWidth="1"/>
    <col min="9989" max="9989" width="8.85546875" style="42" customWidth="1"/>
    <col min="9990" max="9990" width="7.7109375" style="42" customWidth="1"/>
    <col min="9991" max="9991" width="8.42578125" style="42" customWidth="1"/>
    <col min="9992" max="9993" width="6.28515625" style="42" customWidth="1"/>
    <col min="9994" max="9994" width="11.28515625" style="42" customWidth="1"/>
    <col min="9995" max="9995" width="9.140625" style="42"/>
    <col min="9996" max="9996" width="22.5703125" style="42" customWidth="1"/>
    <col min="9997" max="10242" width="9.140625" style="42"/>
    <col min="10243" max="10243" width="66.42578125" style="42" customWidth="1"/>
    <col min="10244" max="10244" width="7.7109375" style="42" customWidth="1"/>
    <col min="10245" max="10245" width="8.85546875" style="42" customWidth="1"/>
    <col min="10246" max="10246" width="7.7109375" style="42" customWidth="1"/>
    <col min="10247" max="10247" width="8.42578125" style="42" customWidth="1"/>
    <col min="10248" max="10249" width="6.28515625" style="42" customWidth="1"/>
    <col min="10250" max="10250" width="11.28515625" style="42" customWidth="1"/>
    <col min="10251" max="10251" width="9.140625" style="42"/>
    <col min="10252" max="10252" width="22.5703125" style="42" customWidth="1"/>
    <col min="10253" max="10498" width="9.140625" style="42"/>
    <col min="10499" max="10499" width="66.42578125" style="42" customWidth="1"/>
    <col min="10500" max="10500" width="7.7109375" style="42" customWidth="1"/>
    <col min="10501" max="10501" width="8.85546875" style="42" customWidth="1"/>
    <col min="10502" max="10502" width="7.7109375" style="42" customWidth="1"/>
    <col min="10503" max="10503" width="8.42578125" style="42" customWidth="1"/>
    <col min="10504" max="10505" width="6.28515625" style="42" customWidth="1"/>
    <col min="10506" max="10506" width="11.28515625" style="42" customWidth="1"/>
    <col min="10507" max="10507" width="9.140625" style="42"/>
    <col min="10508" max="10508" width="22.5703125" style="42" customWidth="1"/>
    <col min="10509" max="10754" width="9.140625" style="42"/>
    <col min="10755" max="10755" width="66.42578125" style="42" customWidth="1"/>
    <col min="10756" max="10756" width="7.7109375" style="42" customWidth="1"/>
    <col min="10757" max="10757" width="8.85546875" style="42" customWidth="1"/>
    <col min="10758" max="10758" width="7.7109375" style="42" customWidth="1"/>
    <col min="10759" max="10759" width="8.42578125" style="42" customWidth="1"/>
    <col min="10760" max="10761" width="6.28515625" style="42" customWidth="1"/>
    <col min="10762" max="10762" width="11.28515625" style="42" customWidth="1"/>
    <col min="10763" max="10763" width="9.140625" style="42"/>
    <col min="10764" max="10764" width="22.5703125" style="42" customWidth="1"/>
    <col min="10765" max="11010" width="9.140625" style="42"/>
    <col min="11011" max="11011" width="66.42578125" style="42" customWidth="1"/>
    <col min="11012" max="11012" width="7.7109375" style="42" customWidth="1"/>
    <col min="11013" max="11013" width="8.85546875" style="42" customWidth="1"/>
    <col min="11014" max="11014" width="7.7109375" style="42" customWidth="1"/>
    <col min="11015" max="11015" width="8.42578125" style="42" customWidth="1"/>
    <col min="11016" max="11017" width="6.28515625" style="42" customWidth="1"/>
    <col min="11018" max="11018" width="11.28515625" style="42" customWidth="1"/>
    <col min="11019" max="11019" width="9.140625" style="42"/>
    <col min="11020" max="11020" width="22.5703125" style="42" customWidth="1"/>
    <col min="11021" max="11266" width="9.140625" style="42"/>
    <col min="11267" max="11267" width="66.42578125" style="42" customWidth="1"/>
    <col min="11268" max="11268" width="7.7109375" style="42" customWidth="1"/>
    <col min="11269" max="11269" width="8.85546875" style="42" customWidth="1"/>
    <col min="11270" max="11270" width="7.7109375" style="42" customWidth="1"/>
    <col min="11271" max="11271" width="8.42578125" style="42" customWidth="1"/>
    <col min="11272" max="11273" width="6.28515625" style="42" customWidth="1"/>
    <col min="11274" max="11274" width="11.28515625" style="42" customWidth="1"/>
    <col min="11275" max="11275" width="9.140625" style="42"/>
    <col min="11276" max="11276" width="22.5703125" style="42" customWidth="1"/>
    <col min="11277" max="11522" width="9.140625" style="42"/>
    <col min="11523" max="11523" width="66.42578125" style="42" customWidth="1"/>
    <col min="11524" max="11524" width="7.7109375" style="42" customWidth="1"/>
    <col min="11525" max="11525" width="8.85546875" style="42" customWidth="1"/>
    <col min="11526" max="11526" width="7.7109375" style="42" customWidth="1"/>
    <col min="11527" max="11527" width="8.42578125" style="42" customWidth="1"/>
    <col min="11528" max="11529" width="6.28515625" style="42" customWidth="1"/>
    <col min="11530" max="11530" width="11.28515625" style="42" customWidth="1"/>
    <col min="11531" max="11531" width="9.140625" style="42"/>
    <col min="11532" max="11532" width="22.5703125" style="42" customWidth="1"/>
    <col min="11533" max="11778" width="9.140625" style="42"/>
    <col min="11779" max="11779" width="66.42578125" style="42" customWidth="1"/>
    <col min="11780" max="11780" width="7.7109375" style="42" customWidth="1"/>
    <col min="11781" max="11781" width="8.85546875" style="42" customWidth="1"/>
    <col min="11782" max="11782" width="7.7109375" style="42" customWidth="1"/>
    <col min="11783" max="11783" width="8.42578125" style="42" customWidth="1"/>
    <col min="11784" max="11785" width="6.28515625" style="42" customWidth="1"/>
    <col min="11786" max="11786" width="11.28515625" style="42" customWidth="1"/>
    <col min="11787" max="11787" width="9.140625" style="42"/>
    <col min="11788" max="11788" width="22.5703125" style="42" customWidth="1"/>
    <col min="11789" max="12034" width="9.140625" style="42"/>
    <col min="12035" max="12035" width="66.42578125" style="42" customWidth="1"/>
    <col min="12036" max="12036" width="7.7109375" style="42" customWidth="1"/>
    <col min="12037" max="12037" width="8.85546875" style="42" customWidth="1"/>
    <col min="12038" max="12038" width="7.7109375" style="42" customWidth="1"/>
    <col min="12039" max="12039" width="8.42578125" style="42" customWidth="1"/>
    <col min="12040" max="12041" width="6.28515625" style="42" customWidth="1"/>
    <col min="12042" max="12042" width="11.28515625" style="42" customWidth="1"/>
    <col min="12043" max="12043" width="9.140625" style="42"/>
    <col min="12044" max="12044" width="22.5703125" style="42" customWidth="1"/>
    <col min="12045" max="12290" width="9.140625" style="42"/>
    <col min="12291" max="12291" width="66.42578125" style="42" customWidth="1"/>
    <col min="12292" max="12292" width="7.7109375" style="42" customWidth="1"/>
    <col min="12293" max="12293" width="8.85546875" style="42" customWidth="1"/>
    <col min="12294" max="12294" width="7.7109375" style="42" customWidth="1"/>
    <col min="12295" max="12295" width="8.42578125" style="42" customWidth="1"/>
    <col min="12296" max="12297" width="6.28515625" style="42" customWidth="1"/>
    <col min="12298" max="12298" width="11.28515625" style="42" customWidth="1"/>
    <col min="12299" max="12299" width="9.140625" style="42"/>
    <col min="12300" max="12300" width="22.5703125" style="42" customWidth="1"/>
    <col min="12301" max="12546" width="9.140625" style="42"/>
    <col min="12547" max="12547" width="66.42578125" style="42" customWidth="1"/>
    <col min="12548" max="12548" width="7.7109375" style="42" customWidth="1"/>
    <col min="12549" max="12549" width="8.85546875" style="42" customWidth="1"/>
    <col min="12550" max="12550" width="7.7109375" style="42" customWidth="1"/>
    <col min="12551" max="12551" width="8.42578125" style="42" customWidth="1"/>
    <col min="12552" max="12553" width="6.28515625" style="42" customWidth="1"/>
    <col min="12554" max="12554" width="11.28515625" style="42" customWidth="1"/>
    <col min="12555" max="12555" width="9.140625" style="42"/>
    <col min="12556" max="12556" width="22.5703125" style="42" customWidth="1"/>
    <col min="12557" max="12802" width="9.140625" style="42"/>
    <col min="12803" max="12803" width="66.42578125" style="42" customWidth="1"/>
    <col min="12804" max="12804" width="7.7109375" style="42" customWidth="1"/>
    <col min="12805" max="12805" width="8.85546875" style="42" customWidth="1"/>
    <col min="12806" max="12806" width="7.7109375" style="42" customWidth="1"/>
    <col min="12807" max="12807" width="8.42578125" style="42" customWidth="1"/>
    <col min="12808" max="12809" width="6.28515625" style="42" customWidth="1"/>
    <col min="12810" max="12810" width="11.28515625" style="42" customWidth="1"/>
    <col min="12811" max="12811" width="9.140625" style="42"/>
    <col min="12812" max="12812" width="22.5703125" style="42" customWidth="1"/>
    <col min="12813" max="13058" width="9.140625" style="42"/>
    <col min="13059" max="13059" width="66.42578125" style="42" customWidth="1"/>
    <col min="13060" max="13060" width="7.7109375" style="42" customWidth="1"/>
    <col min="13061" max="13061" width="8.85546875" style="42" customWidth="1"/>
    <col min="13062" max="13062" width="7.7109375" style="42" customWidth="1"/>
    <col min="13063" max="13063" width="8.42578125" style="42" customWidth="1"/>
    <col min="13064" max="13065" width="6.28515625" style="42" customWidth="1"/>
    <col min="13066" max="13066" width="11.28515625" style="42" customWidth="1"/>
    <col min="13067" max="13067" width="9.140625" style="42"/>
    <col min="13068" max="13068" width="22.5703125" style="42" customWidth="1"/>
    <col min="13069" max="13314" width="9.140625" style="42"/>
    <col min="13315" max="13315" width="66.42578125" style="42" customWidth="1"/>
    <col min="13316" max="13316" width="7.7109375" style="42" customWidth="1"/>
    <col min="13317" max="13317" width="8.85546875" style="42" customWidth="1"/>
    <col min="13318" max="13318" width="7.7109375" style="42" customWidth="1"/>
    <col min="13319" max="13319" width="8.42578125" style="42" customWidth="1"/>
    <col min="13320" max="13321" width="6.28515625" style="42" customWidth="1"/>
    <col min="13322" max="13322" width="11.28515625" style="42" customWidth="1"/>
    <col min="13323" max="13323" width="9.140625" style="42"/>
    <col min="13324" max="13324" width="22.5703125" style="42" customWidth="1"/>
    <col min="13325" max="13570" width="9.140625" style="42"/>
    <col min="13571" max="13571" width="66.42578125" style="42" customWidth="1"/>
    <col min="13572" max="13572" width="7.7109375" style="42" customWidth="1"/>
    <col min="13573" max="13573" width="8.85546875" style="42" customWidth="1"/>
    <col min="13574" max="13574" width="7.7109375" style="42" customWidth="1"/>
    <col min="13575" max="13575" width="8.42578125" style="42" customWidth="1"/>
    <col min="13576" max="13577" width="6.28515625" style="42" customWidth="1"/>
    <col min="13578" max="13578" width="11.28515625" style="42" customWidth="1"/>
    <col min="13579" max="13579" width="9.140625" style="42"/>
    <col min="13580" max="13580" width="22.5703125" style="42" customWidth="1"/>
    <col min="13581" max="13826" width="9.140625" style="42"/>
    <col min="13827" max="13827" width="66.42578125" style="42" customWidth="1"/>
    <col min="13828" max="13828" width="7.7109375" style="42" customWidth="1"/>
    <col min="13829" max="13829" width="8.85546875" style="42" customWidth="1"/>
    <col min="13830" max="13830" width="7.7109375" style="42" customWidth="1"/>
    <col min="13831" max="13831" width="8.42578125" style="42" customWidth="1"/>
    <col min="13832" max="13833" width="6.28515625" style="42" customWidth="1"/>
    <col min="13834" max="13834" width="11.28515625" style="42" customWidth="1"/>
    <col min="13835" max="13835" width="9.140625" style="42"/>
    <col min="13836" max="13836" width="22.5703125" style="42" customWidth="1"/>
    <col min="13837" max="14082" width="9.140625" style="42"/>
    <col min="14083" max="14083" width="66.42578125" style="42" customWidth="1"/>
    <col min="14084" max="14084" width="7.7109375" style="42" customWidth="1"/>
    <col min="14085" max="14085" width="8.85546875" style="42" customWidth="1"/>
    <col min="14086" max="14086" width="7.7109375" style="42" customWidth="1"/>
    <col min="14087" max="14087" width="8.42578125" style="42" customWidth="1"/>
    <col min="14088" max="14089" width="6.28515625" style="42" customWidth="1"/>
    <col min="14090" max="14090" width="11.28515625" style="42" customWidth="1"/>
    <col min="14091" max="14091" width="9.140625" style="42"/>
    <col min="14092" max="14092" width="22.5703125" style="42" customWidth="1"/>
    <col min="14093" max="14338" width="9.140625" style="42"/>
    <col min="14339" max="14339" width="66.42578125" style="42" customWidth="1"/>
    <col min="14340" max="14340" width="7.7109375" style="42" customWidth="1"/>
    <col min="14341" max="14341" width="8.85546875" style="42" customWidth="1"/>
    <col min="14342" max="14342" width="7.7109375" style="42" customWidth="1"/>
    <col min="14343" max="14343" width="8.42578125" style="42" customWidth="1"/>
    <col min="14344" max="14345" width="6.28515625" style="42" customWidth="1"/>
    <col min="14346" max="14346" width="11.28515625" style="42" customWidth="1"/>
    <col min="14347" max="14347" width="9.140625" style="42"/>
    <col min="14348" max="14348" width="22.5703125" style="42" customWidth="1"/>
    <col min="14349" max="14594" width="9.140625" style="42"/>
    <col min="14595" max="14595" width="66.42578125" style="42" customWidth="1"/>
    <col min="14596" max="14596" width="7.7109375" style="42" customWidth="1"/>
    <col min="14597" max="14597" width="8.85546875" style="42" customWidth="1"/>
    <col min="14598" max="14598" width="7.7109375" style="42" customWidth="1"/>
    <col min="14599" max="14599" width="8.42578125" style="42" customWidth="1"/>
    <col min="14600" max="14601" width="6.28515625" style="42" customWidth="1"/>
    <col min="14602" max="14602" width="11.28515625" style="42" customWidth="1"/>
    <col min="14603" max="14603" width="9.140625" style="42"/>
    <col min="14604" max="14604" width="22.5703125" style="42" customWidth="1"/>
    <col min="14605" max="14850" width="9.140625" style="42"/>
    <col min="14851" max="14851" width="66.42578125" style="42" customWidth="1"/>
    <col min="14852" max="14852" width="7.7109375" style="42" customWidth="1"/>
    <col min="14853" max="14853" width="8.85546875" style="42" customWidth="1"/>
    <col min="14854" max="14854" width="7.7109375" style="42" customWidth="1"/>
    <col min="14855" max="14855" width="8.42578125" style="42" customWidth="1"/>
    <col min="14856" max="14857" width="6.28515625" style="42" customWidth="1"/>
    <col min="14858" max="14858" width="11.28515625" style="42" customWidth="1"/>
    <col min="14859" max="14859" width="9.140625" style="42"/>
    <col min="14860" max="14860" width="22.5703125" style="42" customWidth="1"/>
    <col min="14861" max="15106" width="9.140625" style="42"/>
    <col min="15107" max="15107" width="66.42578125" style="42" customWidth="1"/>
    <col min="15108" max="15108" width="7.7109375" style="42" customWidth="1"/>
    <col min="15109" max="15109" width="8.85546875" style="42" customWidth="1"/>
    <col min="15110" max="15110" width="7.7109375" style="42" customWidth="1"/>
    <col min="15111" max="15111" width="8.42578125" style="42" customWidth="1"/>
    <col min="15112" max="15113" width="6.28515625" style="42" customWidth="1"/>
    <col min="15114" max="15114" width="11.28515625" style="42" customWidth="1"/>
    <col min="15115" max="15115" width="9.140625" style="42"/>
    <col min="15116" max="15116" width="22.5703125" style="42" customWidth="1"/>
    <col min="15117" max="15362" width="9.140625" style="42"/>
    <col min="15363" max="15363" width="66.42578125" style="42" customWidth="1"/>
    <col min="15364" max="15364" width="7.7109375" style="42" customWidth="1"/>
    <col min="15365" max="15365" width="8.85546875" style="42" customWidth="1"/>
    <col min="15366" max="15366" width="7.7109375" style="42" customWidth="1"/>
    <col min="15367" max="15367" width="8.42578125" style="42" customWidth="1"/>
    <col min="15368" max="15369" width="6.28515625" style="42" customWidth="1"/>
    <col min="15370" max="15370" width="11.28515625" style="42" customWidth="1"/>
    <col min="15371" max="15371" width="9.140625" style="42"/>
    <col min="15372" max="15372" width="22.5703125" style="42" customWidth="1"/>
    <col min="15373" max="15618" width="9.140625" style="42"/>
    <col min="15619" max="15619" width="66.42578125" style="42" customWidth="1"/>
    <col min="15620" max="15620" width="7.7109375" style="42" customWidth="1"/>
    <col min="15621" max="15621" width="8.85546875" style="42" customWidth="1"/>
    <col min="15622" max="15622" width="7.7109375" style="42" customWidth="1"/>
    <col min="15623" max="15623" width="8.42578125" style="42" customWidth="1"/>
    <col min="15624" max="15625" width="6.28515625" style="42" customWidth="1"/>
    <col min="15626" max="15626" width="11.28515625" style="42" customWidth="1"/>
    <col min="15627" max="15627" width="9.140625" style="42"/>
    <col min="15628" max="15628" width="22.5703125" style="42" customWidth="1"/>
    <col min="15629" max="15874" width="9.140625" style="42"/>
    <col min="15875" max="15875" width="66.42578125" style="42" customWidth="1"/>
    <col min="15876" max="15876" width="7.7109375" style="42" customWidth="1"/>
    <col min="15877" max="15877" width="8.85546875" style="42" customWidth="1"/>
    <col min="15878" max="15878" width="7.7109375" style="42" customWidth="1"/>
    <col min="15879" max="15879" width="8.42578125" style="42" customWidth="1"/>
    <col min="15880" max="15881" width="6.28515625" style="42" customWidth="1"/>
    <col min="15882" max="15882" width="11.28515625" style="42" customWidth="1"/>
    <col min="15883" max="15883" width="9.140625" style="42"/>
    <col min="15884" max="15884" width="22.5703125" style="42" customWidth="1"/>
    <col min="15885" max="16130" width="9.140625" style="42"/>
    <col min="16131" max="16131" width="66.42578125" style="42" customWidth="1"/>
    <col min="16132" max="16132" width="7.7109375" style="42" customWidth="1"/>
    <col min="16133" max="16133" width="8.85546875" style="42" customWidth="1"/>
    <col min="16134" max="16134" width="7.7109375" style="42" customWidth="1"/>
    <col min="16135" max="16135" width="8.42578125" style="42" customWidth="1"/>
    <col min="16136" max="16137" width="6.28515625" style="42" customWidth="1"/>
    <col min="16138" max="16138" width="11.28515625" style="42" customWidth="1"/>
    <col min="16139" max="16139" width="9.140625" style="42"/>
    <col min="16140" max="16140" width="22.5703125" style="42" customWidth="1"/>
    <col min="16141" max="16384" width="9.140625" style="42"/>
  </cols>
  <sheetData>
    <row r="1" spans="1:12" ht="76.5" customHeight="1">
      <c r="A1" s="80"/>
      <c r="B1" s="81"/>
      <c r="C1" s="81"/>
      <c r="D1" s="81"/>
      <c r="E1" s="80"/>
      <c r="F1" s="82"/>
      <c r="G1" s="82"/>
      <c r="H1" s="82"/>
      <c r="I1" s="82"/>
      <c r="J1" s="82"/>
      <c r="K1" s="86" t="s">
        <v>247</v>
      </c>
      <c r="L1" s="86"/>
    </row>
    <row r="2" spans="1:12" ht="55.5" customHeight="1">
      <c r="A2" s="85" t="s">
        <v>242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4" spans="1:12" ht="25.5">
      <c r="A4" s="69" t="s">
        <v>62</v>
      </c>
      <c r="B4" s="69" t="s">
        <v>178</v>
      </c>
      <c r="C4" s="69" t="s">
        <v>179</v>
      </c>
      <c r="D4" s="69" t="s">
        <v>180</v>
      </c>
      <c r="E4" s="69" t="s">
        <v>0</v>
      </c>
      <c r="F4" s="70" t="s">
        <v>1</v>
      </c>
      <c r="G4" s="70" t="s">
        <v>63</v>
      </c>
      <c r="H4" s="70" t="s">
        <v>181</v>
      </c>
      <c r="I4" s="70" t="s">
        <v>2</v>
      </c>
      <c r="J4" s="18" t="s">
        <v>243</v>
      </c>
      <c r="K4" s="50" t="s">
        <v>244</v>
      </c>
      <c r="L4" s="51" t="s">
        <v>174</v>
      </c>
    </row>
    <row r="5" spans="1:12" s="44" customFormat="1">
      <c r="A5" s="71" t="s">
        <v>26</v>
      </c>
      <c r="B5" s="69">
        <v>70</v>
      </c>
      <c r="C5" s="69">
        <v>0</v>
      </c>
      <c r="D5" s="52" t="s">
        <v>66</v>
      </c>
      <c r="E5" s="69">
        <v>112</v>
      </c>
      <c r="F5" s="70"/>
      <c r="G5" s="70"/>
      <c r="H5" s="70"/>
      <c r="I5" s="70"/>
      <c r="J5" s="72">
        <f>J6+J17</f>
        <v>568126.09</v>
      </c>
      <c r="K5" s="72">
        <f>K6+K17</f>
        <v>568126.09</v>
      </c>
      <c r="L5" s="77">
        <f>K5/J5</f>
        <v>1</v>
      </c>
    </row>
    <row r="6" spans="1:12" s="44" customFormat="1">
      <c r="A6" s="57" t="s">
        <v>27</v>
      </c>
      <c r="B6" s="58">
        <v>70</v>
      </c>
      <c r="C6" s="58">
        <v>0</v>
      </c>
      <c r="D6" s="58" t="s">
        <v>66</v>
      </c>
      <c r="E6" s="58">
        <v>112</v>
      </c>
      <c r="F6" s="48" t="s">
        <v>65</v>
      </c>
      <c r="G6" s="48" t="s">
        <v>66</v>
      </c>
      <c r="H6" s="58"/>
      <c r="I6" s="58"/>
      <c r="J6" s="59">
        <f>J7</f>
        <v>473833.08999999997</v>
      </c>
      <c r="K6" s="59">
        <f>K7</f>
        <v>473833.08999999997</v>
      </c>
      <c r="L6" s="78">
        <f t="shared" ref="L6:L69" si="0">K6/J6</f>
        <v>1</v>
      </c>
    </row>
    <row r="7" spans="1:12" s="44" customFormat="1" ht="38.25">
      <c r="A7" s="57" t="s">
        <v>3</v>
      </c>
      <c r="B7" s="58">
        <v>70</v>
      </c>
      <c r="C7" s="58">
        <v>0</v>
      </c>
      <c r="D7" s="58" t="s">
        <v>66</v>
      </c>
      <c r="E7" s="58">
        <v>112</v>
      </c>
      <c r="F7" s="48" t="s">
        <v>65</v>
      </c>
      <c r="G7" s="48" t="s">
        <v>67</v>
      </c>
      <c r="H7" s="48"/>
      <c r="I7" s="48"/>
      <c r="J7" s="59">
        <f>J8</f>
        <v>473833.08999999997</v>
      </c>
      <c r="K7" s="59">
        <f>K8</f>
        <v>473833.08999999997</v>
      </c>
      <c r="L7" s="78">
        <f t="shared" si="0"/>
        <v>1</v>
      </c>
    </row>
    <row r="8" spans="1:12" s="44" customFormat="1">
      <c r="A8" s="57" t="s">
        <v>68</v>
      </c>
      <c r="B8" s="58">
        <v>70</v>
      </c>
      <c r="C8" s="58">
        <v>0</v>
      </c>
      <c r="D8" s="58" t="s">
        <v>66</v>
      </c>
      <c r="E8" s="58">
        <v>112</v>
      </c>
      <c r="F8" s="48" t="s">
        <v>65</v>
      </c>
      <c r="G8" s="48" t="s">
        <v>67</v>
      </c>
      <c r="H8" s="48" t="s">
        <v>182</v>
      </c>
      <c r="I8" s="48"/>
      <c r="J8" s="59">
        <f>J9+J13+J15</f>
        <v>473833.08999999997</v>
      </c>
      <c r="K8" s="59">
        <f>K9+K13+K15</f>
        <v>473833.08999999997</v>
      </c>
      <c r="L8" s="78">
        <f t="shared" si="0"/>
        <v>1</v>
      </c>
    </row>
    <row r="9" spans="1:12" s="44" customFormat="1" ht="51">
      <c r="A9" s="60" t="s">
        <v>70</v>
      </c>
      <c r="B9" s="61">
        <v>70</v>
      </c>
      <c r="C9" s="61">
        <v>0</v>
      </c>
      <c r="D9" s="61" t="s">
        <v>66</v>
      </c>
      <c r="E9" s="58">
        <v>112</v>
      </c>
      <c r="F9" s="48" t="s">
        <v>65</v>
      </c>
      <c r="G9" s="48" t="s">
        <v>67</v>
      </c>
      <c r="H9" s="48" t="s">
        <v>182</v>
      </c>
      <c r="I9" s="48">
        <v>100</v>
      </c>
      <c r="J9" s="59">
        <f>J10</f>
        <v>252936.09</v>
      </c>
      <c r="K9" s="59">
        <f>K10</f>
        <v>252936.09</v>
      </c>
      <c r="L9" s="78">
        <f t="shared" si="0"/>
        <v>1</v>
      </c>
    </row>
    <row r="10" spans="1:12" s="44" customFormat="1" ht="25.5">
      <c r="A10" s="60" t="s">
        <v>71</v>
      </c>
      <c r="B10" s="61">
        <v>70</v>
      </c>
      <c r="C10" s="61">
        <v>0</v>
      </c>
      <c r="D10" s="61" t="s">
        <v>66</v>
      </c>
      <c r="E10" s="58">
        <v>112</v>
      </c>
      <c r="F10" s="48" t="s">
        <v>65</v>
      </c>
      <c r="G10" s="48" t="s">
        <v>67</v>
      </c>
      <c r="H10" s="48" t="s">
        <v>182</v>
      </c>
      <c r="I10" s="48">
        <v>120</v>
      </c>
      <c r="J10" s="59">
        <f>219150+1360+33404.03-977.94</f>
        <v>252936.09</v>
      </c>
      <c r="K10" s="59">
        <f>219150+1360+33404.03-977.94</f>
        <v>252936.09</v>
      </c>
      <c r="L10" s="78">
        <f t="shared" si="0"/>
        <v>1</v>
      </c>
    </row>
    <row r="11" spans="1:12" s="44" customFormat="1" ht="25.5" hidden="1">
      <c r="A11" s="60" t="s">
        <v>72</v>
      </c>
      <c r="B11" s="61">
        <v>70</v>
      </c>
      <c r="C11" s="61">
        <v>0</v>
      </c>
      <c r="D11" s="61" t="s">
        <v>66</v>
      </c>
      <c r="E11" s="61">
        <v>112</v>
      </c>
      <c r="F11" s="48" t="s">
        <v>65</v>
      </c>
      <c r="G11" s="48" t="s">
        <v>67</v>
      </c>
      <c r="H11" s="48" t="s">
        <v>182</v>
      </c>
      <c r="I11" s="48" t="s">
        <v>73</v>
      </c>
      <c r="J11" s="59">
        <v>168320</v>
      </c>
      <c r="K11" s="59">
        <v>168320</v>
      </c>
      <c r="L11" s="78">
        <f t="shared" si="0"/>
        <v>1</v>
      </c>
    </row>
    <row r="12" spans="1:12" s="44" customFormat="1" ht="38.25" hidden="1">
      <c r="A12" s="60" t="s">
        <v>74</v>
      </c>
      <c r="B12" s="61">
        <v>70</v>
      </c>
      <c r="C12" s="61">
        <v>0</v>
      </c>
      <c r="D12" s="61" t="s">
        <v>66</v>
      </c>
      <c r="E12" s="61">
        <v>112</v>
      </c>
      <c r="F12" s="48" t="s">
        <v>65</v>
      </c>
      <c r="G12" s="48" t="s">
        <v>67</v>
      </c>
      <c r="H12" s="48" t="s">
        <v>182</v>
      </c>
      <c r="I12" s="48" t="s">
        <v>75</v>
      </c>
      <c r="J12" s="59">
        <v>50830</v>
      </c>
      <c r="K12" s="59">
        <v>50830</v>
      </c>
      <c r="L12" s="78">
        <f t="shared" si="0"/>
        <v>1</v>
      </c>
    </row>
    <row r="13" spans="1:12">
      <c r="A13" s="57" t="s">
        <v>76</v>
      </c>
      <c r="B13" s="58">
        <v>70</v>
      </c>
      <c r="C13" s="58">
        <v>0</v>
      </c>
      <c r="D13" s="58" t="s">
        <v>66</v>
      </c>
      <c r="E13" s="58">
        <v>112</v>
      </c>
      <c r="F13" s="48" t="s">
        <v>65</v>
      </c>
      <c r="G13" s="48" t="s">
        <v>67</v>
      </c>
      <c r="H13" s="48" t="s">
        <v>182</v>
      </c>
      <c r="I13" s="48">
        <v>200</v>
      </c>
      <c r="J13" s="59">
        <f>J14</f>
        <v>220897</v>
      </c>
      <c r="K13" s="59">
        <f>K14</f>
        <v>220897</v>
      </c>
      <c r="L13" s="78">
        <f t="shared" si="0"/>
        <v>1</v>
      </c>
    </row>
    <row r="14" spans="1:12" ht="25.5">
      <c r="A14" s="57" t="s">
        <v>77</v>
      </c>
      <c r="B14" s="58">
        <v>70</v>
      </c>
      <c r="C14" s="58">
        <v>0</v>
      </c>
      <c r="D14" s="58" t="s">
        <v>66</v>
      </c>
      <c r="E14" s="58">
        <v>112</v>
      </c>
      <c r="F14" s="48" t="s">
        <v>65</v>
      </c>
      <c r="G14" s="48" t="s">
        <v>67</v>
      </c>
      <c r="H14" s="48" t="s">
        <v>182</v>
      </c>
      <c r="I14" s="48">
        <v>240</v>
      </c>
      <c r="J14" s="59">
        <v>220897</v>
      </c>
      <c r="K14" s="59">
        <v>220897</v>
      </c>
      <c r="L14" s="78">
        <f t="shared" si="0"/>
        <v>1</v>
      </c>
    </row>
    <row r="15" spans="1:12" ht="0.75" hidden="1" customHeight="1">
      <c r="A15" s="57" t="s">
        <v>78</v>
      </c>
      <c r="B15" s="58">
        <v>70</v>
      </c>
      <c r="C15" s="58">
        <v>0</v>
      </c>
      <c r="D15" s="58" t="s">
        <v>66</v>
      </c>
      <c r="E15" s="58">
        <v>112</v>
      </c>
      <c r="F15" s="48" t="s">
        <v>65</v>
      </c>
      <c r="G15" s="48" t="s">
        <v>67</v>
      </c>
      <c r="H15" s="48" t="s">
        <v>182</v>
      </c>
      <c r="I15" s="48">
        <v>800</v>
      </c>
      <c r="J15" s="59">
        <f>J16</f>
        <v>0</v>
      </c>
      <c r="K15" s="59">
        <f>K16</f>
        <v>0</v>
      </c>
      <c r="L15" s="78" t="e">
        <f t="shared" si="0"/>
        <v>#DIV/0!</v>
      </c>
    </row>
    <row r="16" spans="1:12" hidden="1">
      <c r="A16" s="57" t="s">
        <v>79</v>
      </c>
      <c r="B16" s="58">
        <v>70</v>
      </c>
      <c r="C16" s="58">
        <v>0</v>
      </c>
      <c r="D16" s="58" t="s">
        <v>66</v>
      </c>
      <c r="E16" s="58">
        <v>112</v>
      </c>
      <c r="F16" s="48" t="s">
        <v>65</v>
      </c>
      <c r="G16" s="48" t="s">
        <v>67</v>
      </c>
      <c r="H16" s="48" t="s">
        <v>182</v>
      </c>
      <c r="I16" s="48" t="s">
        <v>80</v>
      </c>
      <c r="J16" s="59"/>
      <c r="K16" s="59"/>
      <c r="L16" s="78" t="e">
        <f t="shared" si="0"/>
        <v>#DIV/0!</v>
      </c>
    </row>
    <row r="17" spans="1:12">
      <c r="A17" s="55" t="s">
        <v>30</v>
      </c>
      <c r="B17" s="53">
        <v>70</v>
      </c>
      <c r="C17" s="53">
        <v>0</v>
      </c>
      <c r="D17" s="53" t="s">
        <v>66</v>
      </c>
      <c r="E17" s="53">
        <v>112</v>
      </c>
      <c r="F17" s="49" t="s">
        <v>81</v>
      </c>
      <c r="G17" s="49" t="s">
        <v>66</v>
      </c>
      <c r="H17" s="49"/>
      <c r="I17" s="49"/>
      <c r="J17" s="56">
        <f t="shared" ref="J17:K20" si="1">J18</f>
        <v>94293</v>
      </c>
      <c r="K17" s="56">
        <f t="shared" si="1"/>
        <v>94293</v>
      </c>
      <c r="L17" s="78">
        <f t="shared" si="0"/>
        <v>1</v>
      </c>
    </row>
    <row r="18" spans="1:12">
      <c r="A18" s="55" t="s">
        <v>24</v>
      </c>
      <c r="B18" s="53">
        <v>70</v>
      </c>
      <c r="C18" s="53">
        <v>0</v>
      </c>
      <c r="D18" s="53" t="s">
        <v>66</v>
      </c>
      <c r="E18" s="53">
        <v>112</v>
      </c>
      <c r="F18" s="49" t="s">
        <v>81</v>
      </c>
      <c r="G18" s="49" t="s">
        <v>65</v>
      </c>
      <c r="H18" s="49"/>
      <c r="I18" s="49"/>
      <c r="J18" s="56">
        <f t="shared" si="1"/>
        <v>94293</v>
      </c>
      <c r="K18" s="56">
        <f t="shared" si="1"/>
        <v>94293</v>
      </c>
      <c r="L18" s="78">
        <f t="shared" si="0"/>
        <v>1</v>
      </c>
    </row>
    <row r="19" spans="1:12">
      <c r="A19" s="55" t="s">
        <v>82</v>
      </c>
      <c r="B19" s="53">
        <v>70</v>
      </c>
      <c r="C19" s="53">
        <v>0</v>
      </c>
      <c r="D19" s="53" t="s">
        <v>66</v>
      </c>
      <c r="E19" s="53">
        <v>112</v>
      </c>
      <c r="F19" s="49" t="s">
        <v>81</v>
      </c>
      <c r="G19" s="49" t="s">
        <v>65</v>
      </c>
      <c r="H19" s="49" t="s">
        <v>183</v>
      </c>
      <c r="I19" s="49"/>
      <c r="J19" s="56">
        <f t="shared" si="1"/>
        <v>94293</v>
      </c>
      <c r="K19" s="56">
        <f t="shared" si="1"/>
        <v>94293</v>
      </c>
      <c r="L19" s="78">
        <f t="shared" si="0"/>
        <v>1</v>
      </c>
    </row>
    <row r="20" spans="1:12">
      <c r="A20" s="55" t="s">
        <v>13</v>
      </c>
      <c r="B20" s="53">
        <v>70</v>
      </c>
      <c r="C20" s="53">
        <v>0</v>
      </c>
      <c r="D20" s="53" t="s">
        <v>66</v>
      </c>
      <c r="E20" s="53">
        <v>112</v>
      </c>
      <c r="F20" s="49" t="s">
        <v>81</v>
      </c>
      <c r="G20" s="49" t="s">
        <v>65</v>
      </c>
      <c r="H20" s="49" t="s">
        <v>183</v>
      </c>
      <c r="I20" s="49">
        <v>300</v>
      </c>
      <c r="J20" s="56">
        <f t="shared" si="1"/>
        <v>94293</v>
      </c>
      <c r="K20" s="56">
        <f t="shared" si="1"/>
        <v>94293</v>
      </c>
      <c r="L20" s="78">
        <f t="shared" si="0"/>
        <v>1</v>
      </c>
    </row>
    <row r="21" spans="1:12" ht="36.75" customHeight="1">
      <c r="A21" s="55" t="s">
        <v>84</v>
      </c>
      <c r="B21" s="53">
        <v>70</v>
      </c>
      <c r="C21" s="53">
        <v>0</v>
      </c>
      <c r="D21" s="53" t="s">
        <v>66</v>
      </c>
      <c r="E21" s="53">
        <v>112</v>
      </c>
      <c r="F21" s="49" t="s">
        <v>81</v>
      </c>
      <c r="G21" s="49" t="s">
        <v>65</v>
      </c>
      <c r="H21" s="49" t="s">
        <v>183</v>
      </c>
      <c r="I21" s="49" t="s">
        <v>17</v>
      </c>
      <c r="J21" s="56">
        <v>94293</v>
      </c>
      <c r="K21" s="56">
        <v>94293</v>
      </c>
      <c r="L21" s="78">
        <f t="shared" si="0"/>
        <v>1</v>
      </c>
    </row>
    <row r="22" spans="1:12" ht="0.75" hidden="1" customHeight="1">
      <c r="A22" s="55" t="s">
        <v>85</v>
      </c>
      <c r="B22" s="53">
        <v>70</v>
      </c>
      <c r="C22" s="53">
        <v>0</v>
      </c>
      <c r="D22" s="53" t="s">
        <v>66</v>
      </c>
      <c r="E22" s="53">
        <v>112</v>
      </c>
      <c r="F22" s="49" t="s">
        <v>81</v>
      </c>
      <c r="G22" s="49" t="s">
        <v>65</v>
      </c>
      <c r="H22" s="49" t="s">
        <v>86</v>
      </c>
      <c r="I22" s="49" t="s">
        <v>87</v>
      </c>
      <c r="J22" s="56">
        <v>94293</v>
      </c>
      <c r="K22" s="56">
        <v>94293</v>
      </c>
      <c r="L22" s="78">
        <f t="shared" si="0"/>
        <v>1</v>
      </c>
    </row>
    <row r="23" spans="1:12">
      <c r="A23" s="71" t="s">
        <v>88</v>
      </c>
      <c r="B23" s="69">
        <v>70</v>
      </c>
      <c r="C23" s="69">
        <v>0</v>
      </c>
      <c r="D23" s="69" t="s">
        <v>66</v>
      </c>
      <c r="E23" s="69">
        <v>130</v>
      </c>
      <c r="F23" s="70"/>
      <c r="G23" s="70"/>
      <c r="H23" s="70"/>
      <c r="I23" s="70"/>
      <c r="J23" s="72">
        <f>J24+J52+J80+J185</f>
        <v>55124343.219999999</v>
      </c>
      <c r="K23" s="72">
        <f>K24+K52+K80+K185</f>
        <v>54234555.720000006</v>
      </c>
      <c r="L23" s="77">
        <f t="shared" si="0"/>
        <v>0.98385853784327426</v>
      </c>
    </row>
    <row r="24" spans="1:12">
      <c r="A24" s="55" t="s">
        <v>27</v>
      </c>
      <c r="B24" s="53">
        <v>70</v>
      </c>
      <c r="C24" s="53">
        <v>0</v>
      </c>
      <c r="D24" s="53" t="s">
        <v>66</v>
      </c>
      <c r="E24" s="53">
        <v>130</v>
      </c>
      <c r="F24" s="49" t="s">
        <v>65</v>
      </c>
      <c r="G24" s="49" t="s">
        <v>66</v>
      </c>
      <c r="H24" s="53"/>
      <c r="I24" s="53"/>
      <c r="J24" s="56">
        <f>J25+J29+J33</f>
        <v>537837</v>
      </c>
      <c r="K24" s="56">
        <f>K25+K29+K33</f>
        <v>536652.63</v>
      </c>
      <c r="L24" s="78">
        <f t="shared" si="0"/>
        <v>0.99779790159472104</v>
      </c>
    </row>
    <row r="25" spans="1:12" ht="25.5">
      <c r="A25" s="57" t="s">
        <v>57</v>
      </c>
      <c r="B25" s="58">
        <v>70</v>
      </c>
      <c r="C25" s="58">
        <v>0</v>
      </c>
      <c r="D25" s="58" t="s">
        <v>66</v>
      </c>
      <c r="E25" s="58">
        <v>130</v>
      </c>
      <c r="F25" s="48" t="s">
        <v>65</v>
      </c>
      <c r="G25" s="48" t="s">
        <v>89</v>
      </c>
      <c r="H25" s="48"/>
      <c r="I25" s="48"/>
      <c r="J25" s="59">
        <f t="shared" ref="J25:K27" si="2">J26</f>
        <v>43547</v>
      </c>
      <c r="K25" s="59">
        <f t="shared" si="2"/>
        <v>43547</v>
      </c>
      <c r="L25" s="78">
        <f t="shared" si="0"/>
        <v>1</v>
      </c>
    </row>
    <row r="26" spans="1:12">
      <c r="A26" s="57" t="s">
        <v>90</v>
      </c>
      <c r="B26" s="58">
        <v>70</v>
      </c>
      <c r="C26" s="58">
        <v>0</v>
      </c>
      <c r="D26" s="58" t="s">
        <v>66</v>
      </c>
      <c r="E26" s="58">
        <v>130</v>
      </c>
      <c r="F26" s="48" t="s">
        <v>65</v>
      </c>
      <c r="G26" s="48" t="s">
        <v>89</v>
      </c>
      <c r="H26" s="48" t="s">
        <v>184</v>
      </c>
      <c r="I26" s="48"/>
      <c r="J26" s="59">
        <f t="shared" si="2"/>
        <v>43547</v>
      </c>
      <c r="K26" s="59">
        <f t="shared" si="2"/>
        <v>43547</v>
      </c>
      <c r="L26" s="78">
        <f t="shared" si="0"/>
        <v>1</v>
      </c>
    </row>
    <row r="27" spans="1:12">
      <c r="A27" s="57" t="s">
        <v>92</v>
      </c>
      <c r="B27" s="58">
        <v>70</v>
      </c>
      <c r="C27" s="58">
        <v>0</v>
      </c>
      <c r="D27" s="58" t="s">
        <v>66</v>
      </c>
      <c r="E27" s="58">
        <v>130</v>
      </c>
      <c r="F27" s="48" t="s">
        <v>65</v>
      </c>
      <c r="G27" s="48" t="s">
        <v>89</v>
      </c>
      <c r="H27" s="48" t="s">
        <v>184</v>
      </c>
      <c r="I27" s="48">
        <v>500</v>
      </c>
      <c r="J27" s="59">
        <f t="shared" si="2"/>
        <v>43547</v>
      </c>
      <c r="K27" s="59">
        <f t="shared" si="2"/>
        <v>43547</v>
      </c>
      <c r="L27" s="78">
        <f t="shared" si="0"/>
        <v>1</v>
      </c>
    </row>
    <row r="28" spans="1:12" ht="14.25" customHeight="1">
      <c r="A28" s="57" t="s">
        <v>20</v>
      </c>
      <c r="B28" s="58">
        <v>70</v>
      </c>
      <c r="C28" s="58">
        <v>0</v>
      </c>
      <c r="D28" s="58" t="s">
        <v>66</v>
      </c>
      <c r="E28" s="58">
        <v>130</v>
      </c>
      <c r="F28" s="48" t="s">
        <v>65</v>
      </c>
      <c r="G28" s="48" t="s">
        <v>89</v>
      </c>
      <c r="H28" s="48" t="s">
        <v>184</v>
      </c>
      <c r="I28" s="48">
        <v>540</v>
      </c>
      <c r="J28" s="59">
        <v>43547</v>
      </c>
      <c r="K28" s="59">
        <v>43547</v>
      </c>
      <c r="L28" s="78">
        <f t="shared" si="0"/>
        <v>1</v>
      </c>
    </row>
    <row r="29" spans="1:12" hidden="1">
      <c r="A29" s="57" t="s">
        <v>18</v>
      </c>
      <c r="B29" s="58">
        <v>70</v>
      </c>
      <c r="C29" s="58">
        <v>0</v>
      </c>
      <c r="D29" s="58" t="s">
        <v>66</v>
      </c>
      <c r="E29" s="58">
        <v>130</v>
      </c>
      <c r="F29" s="48" t="s">
        <v>65</v>
      </c>
      <c r="G29" s="48" t="s">
        <v>93</v>
      </c>
      <c r="H29" s="48"/>
      <c r="I29" s="48"/>
      <c r="J29" s="59">
        <f t="shared" ref="J29:K31" si="3">J30</f>
        <v>0</v>
      </c>
      <c r="K29" s="59">
        <f t="shared" si="3"/>
        <v>0</v>
      </c>
      <c r="L29" s="78" t="e">
        <f t="shared" si="0"/>
        <v>#DIV/0!</v>
      </c>
    </row>
    <row r="30" spans="1:12" hidden="1">
      <c r="A30" s="57" t="s">
        <v>94</v>
      </c>
      <c r="B30" s="58">
        <v>70</v>
      </c>
      <c r="C30" s="58">
        <v>0</v>
      </c>
      <c r="D30" s="58" t="s">
        <v>66</v>
      </c>
      <c r="E30" s="58">
        <v>130</v>
      </c>
      <c r="F30" s="48" t="s">
        <v>65</v>
      </c>
      <c r="G30" s="48" t="s">
        <v>93</v>
      </c>
      <c r="H30" s="48" t="s">
        <v>185</v>
      </c>
      <c r="I30" s="48"/>
      <c r="J30" s="59">
        <f t="shared" si="3"/>
        <v>0</v>
      </c>
      <c r="K30" s="59">
        <f t="shared" si="3"/>
        <v>0</v>
      </c>
      <c r="L30" s="78" t="e">
        <f t="shared" si="0"/>
        <v>#DIV/0!</v>
      </c>
    </row>
    <row r="31" spans="1:12" hidden="1">
      <c r="A31" s="57" t="s">
        <v>78</v>
      </c>
      <c r="B31" s="58">
        <v>70</v>
      </c>
      <c r="C31" s="58">
        <v>0</v>
      </c>
      <c r="D31" s="58" t="s">
        <v>66</v>
      </c>
      <c r="E31" s="58">
        <v>130</v>
      </c>
      <c r="F31" s="48" t="s">
        <v>65</v>
      </c>
      <c r="G31" s="48" t="s">
        <v>93</v>
      </c>
      <c r="H31" s="48" t="s">
        <v>185</v>
      </c>
      <c r="I31" s="48">
        <v>800</v>
      </c>
      <c r="J31" s="59">
        <f t="shared" si="3"/>
        <v>0</v>
      </c>
      <c r="K31" s="59">
        <f t="shared" si="3"/>
        <v>0</v>
      </c>
      <c r="L31" s="78" t="e">
        <f t="shared" si="0"/>
        <v>#DIV/0!</v>
      </c>
    </row>
    <row r="32" spans="1:12" hidden="1">
      <c r="A32" s="57" t="s">
        <v>19</v>
      </c>
      <c r="B32" s="58">
        <v>70</v>
      </c>
      <c r="C32" s="58">
        <v>0</v>
      </c>
      <c r="D32" s="58" t="s">
        <v>66</v>
      </c>
      <c r="E32" s="58">
        <v>130</v>
      </c>
      <c r="F32" s="48" t="s">
        <v>65</v>
      </c>
      <c r="G32" s="48" t="s">
        <v>93</v>
      </c>
      <c r="H32" s="48" t="s">
        <v>185</v>
      </c>
      <c r="I32" s="48">
        <v>870</v>
      </c>
      <c r="J32" s="59"/>
      <c r="K32" s="59"/>
      <c r="L32" s="78" t="e">
        <f t="shared" si="0"/>
        <v>#DIV/0!</v>
      </c>
    </row>
    <row r="33" spans="1:12">
      <c r="A33" s="57" t="s">
        <v>9</v>
      </c>
      <c r="B33" s="58">
        <v>70</v>
      </c>
      <c r="C33" s="58">
        <v>0</v>
      </c>
      <c r="D33" s="58" t="s">
        <v>66</v>
      </c>
      <c r="E33" s="58">
        <v>130</v>
      </c>
      <c r="F33" s="48" t="s">
        <v>65</v>
      </c>
      <c r="G33" s="48" t="s">
        <v>96</v>
      </c>
      <c r="H33" s="48"/>
      <c r="I33" s="48"/>
      <c r="J33" s="59">
        <f>J41+J48+J34+J45</f>
        <v>494290</v>
      </c>
      <c r="K33" s="59">
        <f>K41+K48+K34+K45</f>
        <v>493105.63</v>
      </c>
      <c r="L33" s="78">
        <f t="shared" si="0"/>
        <v>0.99760389649800729</v>
      </c>
    </row>
    <row r="34" spans="1:12" ht="25.5">
      <c r="A34" s="57" t="s">
        <v>97</v>
      </c>
      <c r="B34" s="58">
        <v>70</v>
      </c>
      <c r="C34" s="58">
        <v>0</v>
      </c>
      <c r="D34" s="58" t="s">
        <v>66</v>
      </c>
      <c r="E34" s="58">
        <v>130</v>
      </c>
      <c r="F34" s="48" t="s">
        <v>65</v>
      </c>
      <c r="G34" s="48" t="s">
        <v>96</v>
      </c>
      <c r="H34" s="48" t="s">
        <v>186</v>
      </c>
      <c r="I34" s="48"/>
      <c r="J34" s="59">
        <f>J35+J38</f>
        <v>494090</v>
      </c>
      <c r="K34" s="59">
        <f>K35+K38</f>
        <v>492905.63</v>
      </c>
      <c r="L34" s="78">
        <f t="shared" si="0"/>
        <v>0.99760292659232119</v>
      </c>
    </row>
    <row r="35" spans="1:12">
      <c r="A35" s="57" t="s">
        <v>76</v>
      </c>
      <c r="B35" s="58">
        <v>70</v>
      </c>
      <c r="C35" s="58">
        <v>0</v>
      </c>
      <c r="D35" s="58" t="s">
        <v>66</v>
      </c>
      <c r="E35" s="58">
        <v>130</v>
      </c>
      <c r="F35" s="48" t="s">
        <v>65</v>
      </c>
      <c r="G35" s="48" t="s">
        <v>96</v>
      </c>
      <c r="H35" s="48" t="s">
        <v>186</v>
      </c>
      <c r="I35" s="48" t="s">
        <v>4</v>
      </c>
      <c r="J35" s="59">
        <f>J36</f>
        <v>487090</v>
      </c>
      <c r="K35" s="59">
        <f>K36</f>
        <v>485905.63</v>
      </c>
      <c r="L35" s="78">
        <f t="shared" si="0"/>
        <v>0.99756847810466243</v>
      </c>
    </row>
    <row r="36" spans="1:12" ht="25.5">
      <c r="A36" s="57" t="s">
        <v>77</v>
      </c>
      <c r="B36" s="58">
        <v>70</v>
      </c>
      <c r="C36" s="58">
        <v>0</v>
      </c>
      <c r="D36" s="58" t="s">
        <v>66</v>
      </c>
      <c r="E36" s="58">
        <v>130</v>
      </c>
      <c r="F36" s="48" t="s">
        <v>65</v>
      </c>
      <c r="G36" s="48" t="s">
        <v>96</v>
      </c>
      <c r="H36" s="48" t="s">
        <v>186</v>
      </c>
      <c r="I36" s="48">
        <v>240</v>
      </c>
      <c r="J36" s="59">
        <v>487090</v>
      </c>
      <c r="K36" s="59">
        <v>485905.63</v>
      </c>
      <c r="L36" s="78">
        <f t="shared" si="0"/>
        <v>0.99756847810466243</v>
      </c>
    </row>
    <row r="37" spans="1:12" ht="38.25" hidden="1">
      <c r="A37" s="60" t="s">
        <v>99</v>
      </c>
      <c r="B37" s="61">
        <v>70</v>
      </c>
      <c r="C37" s="61">
        <v>0</v>
      </c>
      <c r="D37" s="61" t="s">
        <v>66</v>
      </c>
      <c r="E37" s="61">
        <v>130</v>
      </c>
      <c r="F37" s="48" t="s">
        <v>65</v>
      </c>
      <c r="G37" s="48" t="s">
        <v>96</v>
      </c>
      <c r="H37" s="48" t="s">
        <v>186</v>
      </c>
      <c r="I37" s="48" t="s">
        <v>100</v>
      </c>
      <c r="J37" s="59">
        <v>810000</v>
      </c>
      <c r="K37" s="59">
        <v>810000</v>
      </c>
      <c r="L37" s="78">
        <f t="shared" si="0"/>
        <v>1</v>
      </c>
    </row>
    <row r="38" spans="1:12">
      <c r="A38" s="57" t="s">
        <v>78</v>
      </c>
      <c r="B38" s="58">
        <v>70</v>
      </c>
      <c r="C38" s="58">
        <v>0</v>
      </c>
      <c r="D38" s="58" t="s">
        <v>66</v>
      </c>
      <c r="E38" s="58">
        <v>130</v>
      </c>
      <c r="F38" s="48" t="s">
        <v>65</v>
      </c>
      <c r="G38" s="48" t="s">
        <v>96</v>
      </c>
      <c r="H38" s="48" t="s">
        <v>186</v>
      </c>
      <c r="I38" s="48">
        <v>800</v>
      </c>
      <c r="J38" s="59">
        <f>J40</f>
        <v>7000</v>
      </c>
      <c r="K38" s="59">
        <f>K40</f>
        <v>7000</v>
      </c>
      <c r="L38" s="78">
        <f t="shared" si="0"/>
        <v>1</v>
      </c>
    </row>
    <row r="39" spans="1:12">
      <c r="A39" s="57" t="s">
        <v>7</v>
      </c>
      <c r="B39" s="58">
        <v>70</v>
      </c>
      <c r="C39" s="58">
        <v>0</v>
      </c>
      <c r="D39" s="58" t="s">
        <v>66</v>
      </c>
      <c r="E39" s="58">
        <v>130</v>
      </c>
      <c r="F39" s="48" t="s">
        <v>65</v>
      </c>
      <c r="G39" s="48" t="s">
        <v>96</v>
      </c>
      <c r="H39" s="48" t="s">
        <v>186</v>
      </c>
      <c r="I39" s="48" t="s">
        <v>8</v>
      </c>
      <c r="J39" s="59">
        <v>7000</v>
      </c>
      <c r="K39" s="59">
        <v>7000</v>
      </c>
      <c r="L39" s="78">
        <f t="shared" si="0"/>
        <v>1</v>
      </c>
    </row>
    <row r="40" spans="1:12" hidden="1">
      <c r="A40" s="57" t="s">
        <v>101</v>
      </c>
      <c r="B40" s="58">
        <v>70</v>
      </c>
      <c r="C40" s="58">
        <v>0</v>
      </c>
      <c r="D40" s="58" t="s">
        <v>66</v>
      </c>
      <c r="E40" s="58">
        <v>130</v>
      </c>
      <c r="F40" s="48" t="s">
        <v>65</v>
      </c>
      <c r="G40" s="48" t="s">
        <v>96</v>
      </c>
      <c r="H40" s="48" t="s">
        <v>102</v>
      </c>
      <c r="I40" s="48" t="s">
        <v>103</v>
      </c>
      <c r="J40" s="59">
        <v>7000</v>
      </c>
      <c r="K40" s="59">
        <v>7000</v>
      </c>
      <c r="L40" s="78">
        <f t="shared" si="0"/>
        <v>1</v>
      </c>
    </row>
    <row r="41" spans="1:12" ht="25.5" hidden="1">
      <c r="A41" s="57" t="s">
        <v>104</v>
      </c>
      <c r="B41" s="58">
        <v>70</v>
      </c>
      <c r="C41" s="58">
        <v>0</v>
      </c>
      <c r="D41" s="58" t="s">
        <v>66</v>
      </c>
      <c r="E41" s="58">
        <v>130</v>
      </c>
      <c r="F41" s="48" t="s">
        <v>65</v>
      </c>
      <c r="G41" s="48" t="s">
        <v>96</v>
      </c>
      <c r="H41" s="48" t="s">
        <v>187</v>
      </c>
      <c r="I41" s="48"/>
      <c r="J41" s="59">
        <f>J43</f>
        <v>0</v>
      </c>
      <c r="K41" s="59">
        <f>K43</f>
        <v>0</v>
      </c>
      <c r="L41" s="78" t="e">
        <f t="shared" si="0"/>
        <v>#DIV/0!</v>
      </c>
    </row>
    <row r="42" spans="1:12" hidden="1">
      <c r="A42" s="57" t="s">
        <v>76</v>
      </c>
      <c r="B42" s="58">
        <v>70</v>
      </c>
      <c r="C42" s="58">
        <v>0</v>
      </c>
      <c r="D42" s="58" t="s">
        <v>66</v>
      </c>
      <c r="E42" s="58">
        <v>130</v>
      </c>
      <c r="F42" s="48" t="s">
        <v>65</v>
      </c>
      <c r="G42" s="48" t="s">
        <v>96</v>
      </c>
      <c r="H42" s="48" t="s">
        <v>187</v>
      </c>
      <c r="I42" s="48" t="s">
        <v>4</v>
      </c>
      <c r="J42" s="59">
        <f>J43</f>
        <v>0</v>
      </c>
      <c r="K42" s="59">
        <f>K43</f>
        <v>0</v>
      </c>
      <c r="L42" s="78" t="e">
        <f t="shared" si="0"/>
        <v>#DIV/0!</v>
      </c>
    </row>
    <row r="43" spans="1:12" ht="25.5" hidden="1">
      <c r="A43" s="57" t="s">
        <v>77</v>
      </c>
      <c r="B43" s="58">
        <v>70</v>
      </c>
      <c r="C43" s="58">
        <v>0</v>
      </c>
      <c r="D43" s="58" t="s">
        <v>66</v>
      </c>
      <c r="E43" s="58">
        <v>130</v>
      </c>
      <c r="F43" s="48" t="s">
        <v>65</v>
      </c>
      <c r="G43" s="48" t="s">
        <v>96</v>
      </c>
      <c r="H43" s="48" t="s">
        <v>187</v>
      </c>
      <c r="I43" s="48">
        <v>240</v>
      </c>
      <c r="J43" s="59"/>
      <c r="K43" s="59"/>
      <c r="L43" s="78" t="e">
        <f t="shared" si="0"/>
        <v>#DIV/0!</v>
      </c>
    </row>
    <row r="44" spans="1:12" ht="38.25" hidden="1">
      <c r="A44" s="60" t="s">
        <v>99</v>
      </c>
      <c r="B44" s="61">
        <v>70</v>
      </c>
      <c r="C44" s="61">
        <v>0</v>
      </c>
      <c r="D44" s="61" t="s">
        <v>66</v>
      </c>
      <c r="E44" s="61">
        <v>130</v>
      </c>
      <c r="F44" s="48" t="s">
        <v>65</v>
      </c>
      <c r="G44" s="48" t="s">
        <v>96</v>
      </c>
      <c r="H44" s="48" t="s">
        <v>106</v>
      </c>
      <c r="I44" s="48" t="s">
        <v>100</v>
      </c>
      <c r="J44" s="59">
        <v>15000</v>
      </c>
      <c r="K44" s="59">
        <v>15000</v>
      </c>
      <c r="L44" s="78">
        <f t="shared" si="0"/>
        <v>1</v>
      </c>
    </row>
    <row r="45" spans="1:12" hidden="1">
      <c r="A45" s="57" t="s">
        <v>94</v>
      </c>
      <c r="B45" s="58">
        <v>70</v>
      </c>
      <c r="C45" s="58">
        <v>0</v>
      </c>
      <c r="D45" s="58" t="s">
        <v>66</v>
      </c>
      <c r="E45" s="58">
        <v>130</v>
      </c>
      <c r="F45" s="48" t="s">
        <v>65</v>
      </c>
      <c r="G45" s="48" t="s">
        <v>96</v>
      </c>
      <c r="H45" s="48" t="s">
        <v>107</v>
      </c>
      <c r="I45" s="48"/>
      <c r="J45" s="59">
        <f>J46</f>
        <v>0</v>
      </c>
      <c r="K45" s="59">
        <f>K46</f>
        <v>0</v>
      </c>
      <c r="L45" s="78" t="e">
        <f t="shared" si="0"/>
        <v>#DIV/0!</v>
      </c>
    </row>
    <row r="46" spans="1:12" hidden="1">
      <c r="A46" s="57" t="s">
        <v>78</v>
      </c>
      <c r="B46" s="58">
        <v>70</v>
      </c>
      <c r="C46" s="58">
        <v>0</v>
      </c>
      <c r="D46" s="58" t="s">
        <v>66</v>
      </c>
      <c r="E46" s="58">
        <v>130</v>
      </c>
      <c r="F46" s="48" t="s">
        <v>65</v>
      </c>
      <c r="G46" s="48" t="s">
        <v>96</v>
      </c>
      <c r="H46" s="48" t="s">
        <v>107</v>
      </c>
      <c r="I46" s="48">
        <v>800</v>
      </c>
      <c r="J46" s="59">
        <f>J47</f>
        <v>0</v>
      </c>
      <c r="K46" s="59">
        <f>K47</f>
        <v>0</v>
      </c>
      <c r="L46" s="78" t="e">
        <f t="shared" si="0"/>
        <v>#DIV/0!</v>
      </c>
    </row>
    <row r="47" spans="1:12" ht="25.5" hidden="1">
      <c r="A47" s="57" t="s">
        <v>108</v>
      </c>
      <c r="B47" s="58">
        <v>70</v>
      </c>
      <c r="C47" s="58">
        <v>0</v>
      </c>
      <c r="D47" s="58" t="s">
        <v>66</v>
      </c>
      <c r="E47" s="58">
        <v>130</v>
      </c>
      <c r="F47" s="48" t="s">
        <v>65</v>
      </c>
      <c r="G47" s="48" t="s">
        <v>96</v>
      </c>
      <c r="H47" s="48" t="s">
        <v>107</v>
      </c>
      <c r="I47" s="48">
        <v>810</v>
      </c>
      <c r="J47" s="59"/>
      <c r="K47" s="59"/>
      <c r="L47" s="78" t="e">
        <f t="shared" si="0"/>
        <v>#DIV/0!</v>
      </c>
    </row>
    <row r="48" spans="1:12" ht="38.25">
      <c r="A48" s="57" t="s">
        <v>109</v>
      </c>
      <c r="B48" s="58">
        <v>70</v>
      </c>
      <c r="C48" s="58">
        <v>0</v>
      </c>
      <c r="D48" s="58" t="s">
        <v>66</v>
      </c>
      <c r="E48" s="58">
        <v>130</v>
      </c>
      <c r="F48" s="48" t="s">
        <v>65</v>
      </c>
      <c r="G48" s="48" t="s">
        <v>96</v>
      </c>
      <c r="H48" s="48" t="s">
        <v>188</v>
      </c>
      <c r="I48" s="48"/>
      <c r="J48" s="59">
        <f>J49</f>
        <v>200</v>
      </c>
      <c r="K48" s="59">
        <f>K49</f>
        <v>200</v>
      </c>
      <c r="L48" s="78">
        <f t="shared" si="0"/>
        <v>1</v>
      </c>
    </row>
    <row r="49" spans="1:12">
      <c r="A49" s="57" t="s">
        <v>76</v>
      </c>
      <c r="B49" s="58">
        <v>70</v>
      </c>
      <c r="C49" s="58">
        <v>0</v>
      </c>
      <c r="D49" s="58" t="s">
        <v>66</v>
      </c>
      <c r="E49" s="58">
        <v>130</v>
      </c>
      <c r="F49" s="48" t="s">
        <v>65</v>
      </c>
      <c r="G49" s="48" t="s">
        <v>96</v>
      </c>
      <c r="H49" s="48" t="s">
        <v>188</v>
      </c>
      <c r="I49" s="48" t="s">
        <v>4</v>
      </c>
      <c r="J49" s="62">
        <f>J50</f>
        <v>200</v>
      </c>
      <c r="K49" s="62">
        <f>K50</f>
        <v>200</v>
      </c>
      <c r="L49" s="78">
        <f t="shared" si="0"/>
        <v>1</v>
      </c>
    </row>
    <row r="50" spans="1:12" ht="25.5">
      <c r="A50" s="57" t="s">
        <v>77</v>
      </c>
      <c r="B50" s="58">
        <v>70</v>
      </c>
      <c r="C50" s="58">
        <v>0</v>
      </c>
      <c r="D50" s="58" t="s">
        <v>66</v>
      </c>
      <c r="E50" s="58">
        <v>130</v>
      </c>
      <c r="F50" s="48" t="s">
        <v>65</v>
      </c>
      <c r="G50" s="48" t="s">
        <v>96</v>
      </c>
      <c r="H50" s="48" t="s">
        <v>188</v>
      </c>
      <c r="I50" s="48" t="s">
        <v>5</v>
      </c>
      <c r="J50" s="62">
        <v>200</v>
      </c>
      <c r="K50" s="62">
        <v>200</v>
      </c>
      <c r="L50" s="78">
        <f t="shared" si="0"/>
        <v>1</v>
      </c>
    </row>
    <row r="51" spans="1:12" ht="25.5" hidden="1">
      <c r="A51" s="60" t="s">
        <v>111</v>
      </c>
      <c r="B51" s="61">
        <v>70</v>
      </c>
      <c r="C51" s="61">
        <v>0</v>
      </c>
      <c r="D51" s="61" t="s">
        <v>66</v>
      </c>
      <c r="E51" s="61">
        <v>130</v>
      </c>
      <c r="F51" s="48" t="s">
        <v>65</v>
      </c>
      <c r="G51" s="48" t="s">
        <v>96</v>
      </c>
      <c r="H51" s="48" t="s">
        <v>189</v>
      </c>
      <c r="I51" s="48" t="s">
        <v>100</v>
      </c>
      <c r="J51" s="62">
        <v>200</v>
      </c>
      <c r="K51" s="62">
        <v>200</v>
      </c>
      <c r="L51" s="78">
        <f t="shared" si="0"/>
        <v>1</v>
      </c>
    </row>
    <row r="52" spans="1:12">
      <c r="A52" s="57" t="s">
        <v>40</v>
      </c>
      <c r="B52" s="58">
        <v>70</v>
      </c>
      <c r="C52" s="58">
        <v>0</v>
      </c>
      <c r="D52" s="58" t="s">
        <v>66</v>
      </c>
      <c r="E52" s="58">
        <v>130</v>
      </c>
      <c r="F52" s="48" t="s">
        <v>112</v>
      </c>
      <c r="G52" s="48" t="s">
        <v>66</v>
      </c>
      <c r="H52" s="48"/>
      <c r="I52" s="48"/>
      <c r="J52" s="59">
        <f>J53+J57</f>
        <v>30399349.800000001</v>
      </c>
      <c r="K52" s="59">
        <f>K53+K57</f>
        <v>30399345.660000004</v>
      </c>
      <c r="L52" s="78">
        <f t="shared" si="0"/>
        <v>0.99999986381287675</v>
      </c>
    </row>
    <row r="53" spans="1:12">
      <c r="A53" s="63" t="s">
        <v>10</v>
      </c>
      <c r="B53" s="64">
        <v>70</v>
      </c>
      <c r="C53" s="64">
        <v>0</v>
      </c>
      <c r="D53" s="64" t="s">
        <v>66</v>
      </c>
      <c r="E53" s="64">
        <v>130</v>
      </c>
      <c r="F53" s="48" t="s">
        <v>112</v>
      </c>
      <c r="G53" s="48" t="s">
        <v>113</v>
      </c>
      <c r="H53" s="48"/>
      <c r="I53" s="48"/>
      <c r="J53" s="59">
        <f t="shared" ref="J53:K55" si="4">J54</f>
        <v>451500</v>
      </c>
      <c r="K53" s="59">
        <f t="shared" si="4"/>
        <v>451500</v>
      </c>
      <c r="L53" s="78">
        <f t="shared" si="0"/>
        <v>1</v>
      </c>
    </row>
    <row r="54" spans="1:12" ht="38.25">
      <c r="A54" s="60" t="s">
        <v>114</v>
      </c>
      <c r="B54" s="61">
        <v>70</v>
      </c>
      <c r="C54" s="61">
        <v>0</v>
      </c>
      <c r="D54" s="61" t="s">
        <v>66</v>
      </c>
      <c r="E54" s="58">
        <v>130</v>
      </c>
      <c r="F54" s="48" t="s">
        <v>112</v>
      </c>
      <c r="G54" s="48" t="s">
        <v>113</v>
      </c>
      <c r="H54" s="48" t="s">
        <v>190</v>
      </c>
      <c r="I54" s="48"/>
      <c r="J54" s="59">
        <f t="shared" si="4"/>
        <v>451500</v>
      </c>
      <c r="K54" s="59">
        <f t="shared" si="4"/>
        <v>451500</v>
      </c>
      <c r="L54" s="78">
        <f t="shared" si="0"/>
        <v>1</v>
      </c>
    </row>
    <row r="55" spans="1:12">
      <c r="A55" s="57" t="s">
        <v>78</v>
      </c>
      <c r="B55" s="58">
        <v>70</v>
      </c>
      <c r="C55" s="58">
        <v>0</v>
      </c>
      <c r="D55" s="58" t="s">
        <v>66</v>
      </c>
      <c r="E55" s="58">
        <v>130</v>
      </c>
      <c r="F55" s="48" t="s">
        <v>112</v>
      </c>
      <c r="G55" s="48" t="s">
        <v>113</v>
      </c>
      <c r="H55" s="48" t="s">
        <v>190</v>
      </c>
      <c r="I55" s="48" t="s">
        <v>6</v>
      </c>
      <c r="J55" s="59">
        <f t="shared" si="4"/>
        <v>451500</v>
      </c>
      <c r="K55" s="59">
        <f t="shared" si="4"/>
        <v>451500</v>
      </c>
      <c r="L55" s="78">
        <f t="shared" si="0"/>
        <v>1</v>
      </c>
    </row>
    <row r="56" spans="1:12" ht="25.5">
      <c r="A56" s="57" t="s">
        <v>108</v>
      </c>
      <c r="B56" s="58">
        <v>70</v>
      </c>
      <c r="C56" s="58">
        <v>0</v>
      </c>
      <c r="D56" s="58" t="s">
        <v>66</v>
      </c>
      <c r="E56" s="58">
        <v>130</v>
      </c>
      <c r="F56" s="48" t="s">
        <v>112</v>
      </c>
      <c r="G56" s="48" t="s">
        <v>113</v>
      </c>
      <c r="H56" s="48" t="s">
        <v>190</v>
      </c>
      <c r="I56" s="48" t="s">
        <v>12</v>
      </c>
      <c r="J56" s="59">
        <v>451500</v>
      </c>
      <c r="K56" s="59">
        <v>451500</v>
      </c>
      <c r="L56" s="78">
        <f t="shared" si="0"/>
        <v>1</v>
      </c>
    </row>
    <row r="57" spans="1:12">
      <c r="A57" s="63" t="s">
        <v>22</v>
      </c>
      <c r="B57" s="64">
        <v>70</v>
      </c>
      <c r="C57" s="64">
        <v>0</v>
      </c>
      <c r="D57" s="64" t="s">
        <v>66</v>
      </c>
      <c r="E57" s="64">
        <v>130</v>
      </c>
      <c r="F57" s="48" t="s">
        <v>112</v>
      </c>
      <c r="G57" s="48" t="s">
        <v>116</v>
      </c>
      <c r="H57" s="48"/>
      <c r="I57" s="48"/>
      <c r="J57" s="59">
        <f>J58+J64+J73+J61+J77</f>
        <v>29947849.800000001</v>
      </c>
      <c r="K57" s="59">
        <f>K58+K64+K73+K61+K77</f>
        <v>29947845.660000004</v>
      </c>
      <c r="L57" s="78">
        <f t="shared" si="0"/>
        <v>0.99999986175969147</v>
      </c>
    </row>
    <row r="58" spans="1:12" ht="25.5">
      <c r="A58" s="57" t="s">
        <v>23</v>
      </c>
      <c r="B58" s="58">
        <v>70</v>
      </c>
      <c r="C58" s="58">
        <v>0</v>
      </c>
      <c r="D58" s="58" t="s">
        <v>66</v>
      </c>
      <c r="E58" s="58">
        <v>130</v>
      </c>
      <c r="F58" s="48" t="s">
        <v>112</v>
      </c>
      <c r="G58" s="48" t="s">
        <v>116</v>
      </c>
      <c r="H58" s="48" t="s">
        <v>191</v>
      </c>
      <c r="I58" s="48"/>
      <c r="J58" s="59">
        <f>J59</f>
        <v>16080398</v>
      </c>
      <c r="K58" s="59">
        <f>K59</f>
        <v>16080398</v>
      </c>
      <c r="L58" s="78">
        <f t="shared" si="0"/>
        <v>1</v>
      </c>
    </row>
    <row r="59" spans="1:12">
      <c r="A59" s="57" t="s">
        <v>76</v>
      </c>
      <c r="B59" s="58">
        <v>70</v>
      </c>
      <c r="C59" s="58">
        <v>0</v>
      </c>
      <c r="D59" s="58" t="s">
        <v>66</v>
      </c>
      <c r="E59" s="58">
        <v>130</v>
      </c>
      <c r="F59" s="48" t="s">
        <v>112</v>
      </c>
      <c r="G59" s="48" t="s">
        <v>116</v>
      </c>
      <c r="H59" s="48" t="s">
        <v>191</v>
      </c>
      <c r="I59" s="48" t="s">
        <v>4</v>
      </c>
      <c r="J59" s="59">
        <f>J60</f>
        <v>16080398</v>
      </c>
      <c r="K59" s="59">
        <f>K60</f>
        <v>16080398</v>
      </c>
      <c r="L59" s="78">
        <f t="shared" si="0"/>
        <v>1</v>
      </c>
    </row>
    <row r="60" spans="1:12" ht="25.5">
      <c r="A60" s="57" t="s">
        <v>77</v>
      </c>
      <c r="B60" s="58">
        <v>70</v>
      </c>
      <c r="C60" s="58">
        <v>0</v>
      </c>
      <c r="D60" s="58" t="s">
        <v>66</v>
      </c>
      <c r="E60" s="58">
        <v>130</v>
      </c>
      <c r="F60" s="48" t="s">
        <v>112</v>
      </c>
      <c r="G60" s="48" t="s">
        <v>116</v>
      </c>
      <c r="H60" s="48" t="s">
        <v>191</v>
      </c>
      <c r="I60" s="48" t="s">
        <v>5</v>
      </c>
      <c r="J60" s="59">
        <v>16080398</v>
      </c>
      <c r="K60" s="59">
        <v>16080398</v>
      </c>
      <c r="L60" s="78">
        <f t="shared" si="0"/>
        <v>1</v>
      </c>
    </row>
    <row r="61" spans="1:12" ht="38.25">
      <c r="A61" s="57" t="s">
        <v>118</v>
      </c>
      <c r="B61" s="58">
        <v>70</v>
      </c>
      <c r="C61" s="58">
        <v>0</v>
      </c>
      <c r="D61" s="58" t="s">
        <v>66</v>
      </c>
      <c r="E61" s="58">
        <v>130</v>
      </c>
      <c r="F61" s="48" t="s">
        <v>112</v>
      </c>
      <c r="G61" s="48" t="s">
        <v>116</v>
      </c>
      <c r="H61" s="48" t="s">
        <v>192</v>
      </c>
      <c r="I61" s="48"/>
      <c r="J61" s="59">
        <f>J62</f>
        <v>846341</v>
      </c>
      <c r="K61" s="59">
        <f>K62</f>
        <v>846340.94</v>
      </c>
      <c r="L61" s="78">
        <f t="shared" si="0"/>
        <v>0.99999992910658941</v>
      </c>
    </row>
    <row r="62" spans="1:12">
      <c r="A62" s="57" t="s">
        <v>76</v>
      </c>
      <c r="B62" s="58">
        <v>70</v>
      </c>
      <c r="C62" s="58">
        <v>0</v>
      </c>
      <c r="D62" s="58" t="s">
        <v>66</v>
      </c>
      <c r="E62" s="58">
        <v>130</v>
      </c>
      <c r="F62" s="48" t="s">
        <v>112</v>
      </c>
      <c r="G62" s="48" t="s">
        <v>116</v>
      </c>
      <c r="H62" s="48" t="s">
        <v>192</v>
      </c>
      <c r="I62" s="48">
        <v>200</v>
      </c>
      <c r="J62" s="59">
        <f>J63</f>
        <v>846341</v>
      </c>
      <c r="K62" s="59">
        <f>K63</f>
        <v>846340.94</v>
      </c>
      <c r="L62" s="78">
        <f t="shared" si="0"/>
        <v>0.99999992910658941</v>
      </c>
    </row>
    <row r="63" spans="1:12" ht="25.5">
      <c r="A63" s="57" t="s">
        <v>77</v>
      </c>
      <c r="B63" s="58">
        <v>70</v>
      </c>
      <c r="C63" s="58">
        <v>0</v>
      </c>
      <c r="D63" s="58" t="s">
        <v>66</v>
      </c>
      <c r="E63" s="58">
        <v>130</v>
      </c>
      <c r="F63" s="48" t="s">
        <v>112</v>
      </c>
      <c r="G63" s="48" t="s">
        <v>116</v>
      </c>
      <c r="H63" s="48" t="s">
        <v>192</v>
      </c>
      <c r="I63" s="48">
        <v>240</v>
      </c>
      <c r="J63" s="59">
        <v>846341</v>
      </c>
      <c r="K63" s="59">
        <v>846340.94</v>
      </c>
      <c r="L63" s="78">
        <f t="shared" si="0"/>
        <v>0.99999992910658941</v>
      </c>
    </row>
    <row r="64" spans="1:12" ht="25.5">
      <c r="A64" s="57" t="s">
        <v>120</v>
      </c>
      <c r="B64" s="58">
        <v>70</v>
      </c>
      <c r="C64" s="58">
        <v>0</v>
      </c>
      <c r="D64" s="58" t="s">
        <v>66</v>
      </c>
      <c r="E64" s="58">
        <v>130</v>
      </c>
      <c r="F64" s="48" t="s">
        <v>112</v>
      </c>
      <c r="G64" s="48" t="s">
        <v>116</v>
      </c>
      <c r="H64" s="48" t="s">
        <v>193</v>
      </c>
      <c r="I64" s="48"/>
      <c r="J64" s="59">
        <f>J65+J68</f>
        <v>12057660</v>
      </c>
      <c r="K64" s="59">
        <f>K65+K68</f>
        <v>12057656.25</v>
      </c>
      <c r="L64" s="78">
        <f t="shared" si="0"/>
        <v>0.99999968899438196</v>
      </c>
    </row>
    <row r="65" spans="1:12">
      <c r="A65" s="57" t="s">
        <v>76</v>
      </c>
      <c r="B65" s="58">
        <v>70</v>
      </c>
      <c r="C65" s="58">
        <v>0</v>
      </c>
      <c r="D65" s="58" t="s">
        <v>66</v>
      </c>
      <c r="E65" s="58">
        <v>130</v>
      </c>
      <c r="F65" s="48" t="s">
        <v>112</v>
      </c>
      <c r="G65" s="48" t="s">
        <v>116</v>
      </c>
      <c r="H65" s="48" t="s">
        <v>193</v>
      </c>
      <c r="I65" s="48">
        <v>200</v>
      </c>
      <c r="J65" s="59">
        <f>J66</f>
        <v>4207660</v>
      </c>
      <c r="K65" s="59">
        <f>K66</f>
        <v>4207656.25</v>
      </c>
      <c r="L65" s="78">
        <f t="shared" si="0"/>
        <v>0.99999910876829401</v>
      </c>
    </row>
    <row r="66" spans="1:12" ht="25.5">
      <c r="A66" s="57" t="s">
        <v>77</v>
      </c>
      <c r="B66" s="58">
        <v>70</v>
      </c>
      <c r="C66" s="58">
        <v>0</v>
      </c>
      <c r="D66" s="58" t="s">
        <v>66</v>
      </c>
      <c r="E66" s="58">
        <v>130</v>
      </c>
      <c r="F66" s="48" t="s">
        <v>112</v>
      </c>
      <c r="G66" s="48" t="s">
        <v>116</v>
      </c>
      <c r="H66" s="48" t="s">
        <v>193</v>
      </c>
      <c r="I66" s="48">
        <v>240</v>
      </c>
      <c r="J66" s="59">
        <v>4207660</v>
      </c>
      <c r="K66" s="59">
        <v>4207656.25</v>
      </c>
      <c r="L66" s="78">
        <f t="shared" si="0"/>
        <v>0.99999910876829401</v>
      </c>
    </row>
    <row r="67" spans="1:12" ht="25.5" hidden="1">
      <c r="A67" s="60" t="s">
        <v>111</v>
      </c>
      <c r="B67" s="61">
        <v>70</v>
      </c>
      <c r="C67" s="61">
        <v>0</v>
      </c>
      <c r="D67" s="61" t="s">
        <v>66</v>
      </c>
      <c r="E67" s="61">
        <v>130</v>
      </c>
      <c r="F67" s="48" t="s">
        <v>112</v>
      </c>
      <c r="G67" s="48" t="s">
        <v>116</v>
      </c>
      <c r="H67" s="48" t="s">
        <v>193</v>
      </c>
      <c r="I67" s="48" t="s">
        <v>100</v>
      </c>
      <c r="J67" s="59">
        <f>9670000-407900</f>
        <v>9262100</v>
      </c>
      <c r="K67" s="59">
        <f>9670000-407900</f>
        <v>9262100</v>
      </c>
      <c r="L67" s="78">
        <f t="shared" si="0"/>
        <v>1</v>
      </c>
    </row>
    <row r="68" spans="1:12">
      <c r="A68" s="57" t="s">
        <v>78</v>
      </c>
      <c r="B68" s="58">
        <v>70</v>
      </c>
      <c r="C68" s="58">
        <v>0</v>
      </c>
      <c r="D68" s="58" t="s">
        <v>66</v>
      </c>
      <c r="E68" s="58">
        <v>130</v>
      </c>
      <c r="F68" s="48" t="s">
        <v>112</v>
      </c>
      <c r="G68" s="48" t="s">
        <v>116</v>
      </c>
      <c r="H68" s="48" t="s">
        <v>193</v>
      </c>
      <c r="I68" s="48" t="s">
        <v>6</v>
      </c>
      <c r="J68" s="59">
        <f>J69</f>
        <v>7850000</v>
      </c>
      <c r="K68" s="59">
        <f>K69</f>
        <v>7850000</v>
      </c>
      <c r="L68" s="78">
        <f t="shared" si="0"/>
        <v>1</v>
      </c>
    </row>
    <row r="69" spans="1:12" ht="25.5">
      <c r="A69" s="57" t="s">
        <v>108</v>
      </c>
      <c r="B69" s="58">
        <v>70</v>
      </c>
      <c r="C69" s="58">
        <v>0</v>
      </c>
      <c r="D69" s="58" t="s">
        <v>66</v>
      </c>
      <c r="E69" s="58">
        <v>130</v>
      </c>
      <c r="F69" s="48" t="s">
        <v>112</v>
      </c>
      <c r="G69" s="48" t="s">
        <v>116</v>
      </c>
      <c r="H69" s="48" t="s">
        <v>193</v>
      </c>
      <c r="I69" s="48">
        <v>810</v>
      </c>
      <c r="J69" s="59">
        <v>7850000</v>
      </c>
      <c r="K69" s="59">
        <v>7850000</v>
      </c>
      <c r="L69" s="78">
        <f t="shared" si="0"/>
        <v>1</v>
      </c>
    </row>
    <row r="70" spans="1:12" hidden="1">
      <c r="A70" s="57" t="s">
        <v>122</v>
      </c>
      <c r="B70" s="58">
        <v>70</v>
      </c>
      <c r="C70" s="58">
        <v>0</v>
      </c>
      <c r="D70" s="58" t="s">
        <v>66</v>
      </c>
      <c r="E70" s="58">
        <v>130</v>
      </c>
      <c r="F70" s="48" t="s">
        <v>112</v>
      </c>
      <c r="G70" s="48" t="s">
        <v>116</v>
      </c>
      <c r="H70" s="48"/>
      <c r="I70" s="48"/>
      <c r="J70" s="59"/>
      <c r="K70" s="59"/>
      <c r="L70" s="78" t="e">
        <f t="shared" ref="L70:L133" si="5">K70/J70</f>
        <v>#DIV/0!</v>
      </c>
    </row>
    <row r="71" spans="1:12" hidden="1">
      <c r="A71" s="57" t="s">
        <v>78</v>
      </c>
      <c r="B71" s="58">
        <v>70</v>
      </c>
      <c r="C71" s="58">
        <v>0</v>
      </c>
      <c r="D71" s="58" t="s">
        <v>66</v>
      </c>
      <c r="E71" s="58">
        <v>130</v>
      </c>
      <c r="F71" s="48" t="s">
        <v>112</v>
      </c>
      <c r="G71" s="48" t="s">
        <v>116</v>
      </c>
      <c r="H71" s="48"/>
      <c r="I71" s="48"/>
      <c r="J71" s="59"/>
      <c r="K71" s="59"/>
      <c r="L71" s="78" t="e">
        <f t="shared" si="5"/>
        <v>#DIV/0!</v>
      </c>
    </row>
    <row r="72" spans="1:12" ht="25.5" hidden="1">
      <c r="A72" s="57" t="s">
        <v>108</v>
      </c>
      <c r="B72" s="58">
        <v>70</v>
      </c>
      <c r="C72" s="58">
        <v>0</v>
      </c>
      <c r="D72" s="58" t="s">
        <v>66</v>
      </c>
      <c r="E72" s="58">
        <v>130</v>
      </c>
      <c r="F72" s="48" t="s">
        <v>112</v>
      </c>
      <c r="G72" s="48" t="s">
        <v>116</v>
      </c>
      <c r="H72" s="48"/>
      <c r="I72" s="48"/>
      <c r="J72" s="59"/>
      <c r="K72" s="59"/>
      <c r="L72" s="78" t="e">
        <f t="shared" si="5"/>
        <v>#DIV/0!</v>
      </c>
    </row>
    <row r="73" spans="1:12">
      <c r="A73" s="57" t="s">
        <v>123</v>
      </c>
      <c r="B73" s="58">
        <v>70</v>
      </c>
      <c r="C73" s="58">
        <v>0</v>
      </c>
      <c r="D73" s="58" t="s">
        <v>66</v>
      </c>
      <c r="E73" s="58">
        <v>130</v>
      </c>
      <c r="F73" s="48" t="s">
        <v>112</v>
      </c>
      <c r="G73" s="48" t="s">
        <v>116</v>
      </c>
      <c r="H73" s="48" t="s">
        <v>194</v>
      </c>
      <c r="I73" s="48"/>
      <c r="J73" s="59">
        <f>J74</f>
        <v>891783.8</v>
      </c>
      <c r="K73" s="59">
        <f>K74</f>
        <v>891783.8</v>
      </c>
      <c r="L73" s="78">
        <f t="shared" si="5"/>
        <v>1</v>
      </c>
    </row>
    <row r="74" spans="1:12">
      <c r="A74" s="57" t="s">
        <v>76</v>
      </c>
      <c r="B74" s="58">
        <v>70</v>
      </c>
      <c r="C74" s="58">
        <v>0</v>
      </c>
      <c r="D74" s="58" t="s">
        <v>66</v>
      </c>
      <c r="E74" s="58">
        <v>130</v>
      </c>
      <c r="F74" s="48" t="s">
        <v>112</v>
      </c>
      <c r="G74" s="48" t="s">
        <v>116</v>
      </c>
      <c r="H74" s="48" t="s">
        <v>194</v>
      </c>
      <c r="I74" s="48">
        <v>200</v>
      </c>
      <c r="J74" s="59">
        <f>J75</f>
        <v>891783.8</v>
      </c>
      <c r="K74" s="59">
        <f>K75</f>
        <v>891783.8</v>
      </c>
      <c r="L74" s="78">
        <f t="shared" si="5"/>
        <v>1</v>
      </c>
    </row>
    <row r="75" spans="1:12" ht="25.5">
      <c r="A75" s="57" t="s">
        <v>77</v>
      </c>
      <c r="B75" s="58">
        <v>70</v>
      </c>
      <c r="C75" s="58">
        <v>0</v>
      </c>
      <c r="D75" s="58" t="s">
        <v>66</v>
      </c>
      <c r="E75" s="58">
        <v>130</v>
      </c>
      <c r="F75" s="48" t="s">
        <v>112</v>
      </c>
      <c r="G75" s="48" t="s">
        <v>116</v>
      </c>
      <c r="H75" s="48" t="s">
        <v>194</v>
      </c>
      <c r="I75" s="48">
        <v>240</v>
      </c>
      <c r="J75" s="59">
        <v>891783.8</v>
      </c>
      <c r="K75" s="59">
        <v>891783.8</v>
      </c>
      <c r="L75" s="78">
        <f t="shared" si="5"/>
        <v>1</v>
      </c>
    </row>
    <row r="76" spans="1:12" ht="25.5" hidden="1">
      <c r="A76" s="60" t="s">
        <v>111</v>
      </c>
      <c r="B76" s="61">
        <v>70</v>
      </c>
      <c r="C76" s="61">
        <v>0</v>
      </c>
      <c r="D76" s="61" t="s">
        <v>66</v>
      </c>
      <c r="E76" s="61">
        <v>130</v>
      </c>
      <c r="F76" s="48" t="s">
        <v>112</v>
      </c>
      <c r="G76" s="48" t="s">
        <v>116</v>
      </c>
      <c r="H76" s="48" t="s">
        <v>195</v>
      </c>
      <c r="I76" s="48" t="s">
        <v>100</v>
      </c>
      <c r="J76" s="59">
        <f>2055000-451500</f>
        <v>1603500</v>
      </c>
      <c r="K76" s="59">
        <f>2055000-451500</f>
        <v>1603500</v>
      </c>
      <c r="L76" s="78">
        <f t="shared" si="5"/>
        <v>1</v>
      </c>
    </row>
    <row r="77" spans="1:12">
      <c r="A77" s="57" t="s">
        <v>125</v>
      </c>
      <c r="B77" s="58">
        <v>70</v>
      </c>
      <c r="C77" s="58">
        <v>0</v>
      </c>
      <c r="D77" s="58" t="s">
        <v>66</v>
      </c>
      <c r="E77" s="58">
        <v>130</v>
      </c>
      <c r="F77" s="48" t="s">
        <v>112</v>
      </c>
      <c r="G77" s="48" t="s">
        <v>116</v>
      </c>
      <c r="H77" s="48" t="s">
        <v>196</v>
      </c>
      <c r="I77" s="48"/>
      <c r="J77" s="59">
        <f>J78</f>
        <v>71667</v>
      </c>
      <c r="K77" s="59">
        <f>K78</f>
        <v>71666.67</v>
      </c>
      <c r="L77" s="78">
        <f t="shared" si="5"/>
        <v>0.99999539537025406</v>
      </c>
    </row>
    <row r="78" spans="1:12">
      <c r="A78" s="57" t="s">
        <v>76</v>
      </c>
      <c r="B78" s="58">
        <v>70</v>
      </c>
      <c r="C78" s="58">
        <v>0</v>
      </c>
      <c r="D78" s="58" t="s">
        <v>66</v>
      </c>
      <c r="E78" s="58">
        <v>130</v>
      </c>
      <c r="F78" s="48" t="s">
        <v>112</v>
      </c>
      <c r="G78" s="48" t="s">
        <v>116</v>
      </c>
      <c r="H78" s="48" t="s">
        <v>196</v>
      </c>
      <c r="I78" s="48">
        <v>200</v>
      </c>
      <c r="J78" s="59">
        <f>J79</f>
        <v>71667</v>
      </c>
      <c r="K78" s="59">
        <f>K79</f>
        <v>71666.67</v>
      </c>
      <c r="L78" s="78">
        <f t="shared" si="5"/>
        <v>0.99999539537025406</v>
      </c>
    </row>
    <row r="79" spans="1:12" ht="25.5">
      <c r="A79" s="57" t="s">
        <v>77</v>
      </c>
      <c r="B79" s="58">
        <v>70</v>
      </c>
      <c r="C79" s="58">
        <v>0</v>
      </c>
      <c r="D79" s="58" t="s">
        <v>66</v>
      </c>
      <c r="E79" s="58">
        <v>130</v>
      </c>
      <c r="F79" s="48" t="s">
        <v>112</v>
      </c>
      <c r="G79" s="48" t="s">
        <v>116</v>
      </c>
      <c r="H79" s="48" t="s">
        <v>196</v>
      </c>
      <c r="I79" s="48">
        <v>240</v>
      </c>
      <c r="J79" s="59">
        <v>71667</v>
      </c>
      <c r="K79" s="59">
        <v>71666.67</v>
      </c>
      <c r="L79" s="78">
        <f t="shared" si="5"/>
        <v>0.99999539537025406</v>
      </c>
    </row>
    <row r="80" spans="1:12">
      <c r="A80" s="57" t="s">
        <v>127</v>
      </c>
      <c r="B80" s="58">
        <v>70</v>
      </c>
      <c r="C80" s="58">
        <v>0</v>
      </c>
      <c r="D80" s="58" t="s">
        <v>66</v>
      </c>
      <c r="E80" s="58">
        <v>130</v>
      </c>
      <c r="F80" s="48" t="s">
        <v>128</v>
      </c>
      <c r="G80" s="48" t="s">
        <v>66</v>
      </c>
      <c r="H80" s="48"/>
      <c r="I80" s="48"/>
      <c r="J80" s="59">
        <f>J81+J105+J139</f>
        <v>23968324.420000002</v>
      </c>
      <c r="K80" s="59">
        <f>K81+K105+K139</f>
        <v>23079729.030000001</v>
      </c>
      <c r="L80" s="78">
        <f t="shared" si="5"/>
        <v>0.96292626157636096</v>
      </c>
    </row>
    <row r="81" spans="1:12" ht="15.75" customHeight="1">
      <c r="A81" s="63" t="s">
        <v>14</v>
      </c>
      <c r="B81" s="64">
        <v>70</v>
      </c>
      <c r="C81" s="64">
        <v>0</v>
      </c>
      <c r="D81" s="64" t="s">
        <v>66</v>
      </c>
      <c r="E81" s="64">
        <v>130</v>
      </c>
      <c r="F81" s="48" t="s">
        <v>128</v>
      </c>
      <c r="G81" s="48" t="s">
        <v>65</v>
      </c>
      <c r="H81" s="48"/>
      <c r="I81" s="48"/>
      <c r="J81" s="59">
        <f>J82+J91+J85+J97+J101</f>
        <v>294467.02</v>
      </c>
      <c r="K81" s="59">
        <f>K82+K91+K85+K97+K101</f>
        <v>294453.02</v>
      </c>
      <c r="L81" s="78">
        <f t="shared" si="5"/>
        <v>0.99995245647543141</v>
      </c>
    </row>
    <row r="82" spans="1:12" ht="25.5">
      <c r="A82" s="57" t="s">
        <v>129</v>
      </c>
      <c r="B82" s="58">
        <v>70</v>
      </c>
      <c r="C82" s="58">
        <v>0</v>
      </c>
      <c r="D82" s="58" t="s">
        <v>66</v>
      </c>
      <c r="E82" s="58">
        <v>130</v>
      </c>
      <c r="F82" s="48" t="s">
        <v>46</v>
      </c>
      <c r="G82" s="48" t="s">
        <v>46</v>
      </c>
      <c r="H82" s="48" t="s">
        <v>197</v>
      </c>
      <c r="I82" s="48"/>
      <c r="J82" s="59">
        <f>J83</f>
        <v>7658.26</v>
      </c>
      <c r="K82" s="59">
        <f>K83</f>
        <v>7658.26</v>
      </c>
      <c r="L82" s="78">
        <f t="shared" si="5"/>
        <v>1</v>
      </c>
    </row>
    <row r="83" spans="1:12" ht="38.25">
      <c r="A83" s="60" t="s">
        <v>131</v>
      </c>
      <c r="B83" s="61">
        <v>70</v>
      </c>
      <c r="C83" s="61">
        <v>0</v>
      </c>
      <c r="D83" s="61" t="s">
        <v>66</v>
      </c>
      <c r="E83" s="61">
        <v>130</v>
      </c>
      <c r="F83" s="48" t="s">
        <v>46</v>
      </c>
      <c r="G83" s="48" t="s">
        <v>46</v>
      </c>
      <c r="H83" s="48" t="s">
        <v>197</v>
      </c>
      <c r="I83" s="48" t="s">
        <v>132</v>
      </c>
      <c r="J83" s="59">
        <f>J84</f>
        <v>7658.26</v>
      </c>
      <c r="K83" s="59">
        <f>K84</f>
        <v>7658.26</v>
      </c>
      <c r="L83" s="78">
        <f t="shared" si="5"/>
        <v>1</v>
      </c>
    </row>
    <row r="84" spans="1:12" ht="38.25">
      <c r="A84" s="60" t="s">
        <v>133</v>
      </c>
      <c r="B84" s="61">
        <v>70</v>
      </c>
      <c r="C84" s="61">
        <v>0</v>
      </c>
      <c r="D84" s="61" t="s">
        <v>66</v>
      </c>
      <c r="E84" s="61">
        <v>130</v>
      </c>
      <c r="F84" s="48" t="s">
        <v>46</v>
      </c>
      <c r="G84" s="48" t="s">
        <v>46</v>
      </c>
      <c r="H84" s="48" t="s">
        <v>197</v>
      </c>
      <c r="I84" s="48" t="s">
        <v>134</v>
      </c>
      <c r="J84" s="59">
        <v>7658.26</v>
      </c>
      <c r="K84" s="59">
        <v>7658.26</v>
      </c>
      <c r="L84" s="78">
        <f t="shared" si="5"/>
        <v>1</v>
      </c>
    </row>
    <row r="85" spans="1:12" ht="25.5">
      <c r="A85" s="57" t="s">
        <v>135</v>
      </c>
      <c r="B85" s="58">
        <v>70</v>
      </c>
      <c r="C85" s="58">
        <v>0</v>
      </c>
      <c r="D85" s="58" t="s">
        <v>66</v>
      </c>
      <c r="E85" s="58">
        <v>130</v>
      </c>
      <c r="F85" s="48" t="s">
        <v>128</v>
      </c>
      <c r="G85" s="48" t="s">
        <v>65</v>
      </c>
      <c r="H85" s="48" t="s">
        <v>198</v>
      </c>
      <c r="I85" s="48"/>
      <c r="J85" s="59">
        <f>J86+J89</f>
        <v>286808.76</v>
      </c>
      <c r="K85" s="59">
        <f>K86+K89</f>
        <v>286794.76</v>
      </c>
      <c r="L85" s="78">
        <f t="shared" si="5"/>
        <v>0.99995118698606</v>
      </c>
    </row>
    <row r="86" spans="1:12">
      <c r="A86" s="57" t="s">
        <v>76</v>
      </c>
      <c r="B86" s="58">
        <v>70</v>
      </c>
      <c r="C86" s="58">
        <v>0</v>
      </c>
      <c r="D86" s="58" t="s">
        <v>66</v>
      </c>
      <c r="E86" s="58">
        <v>130</v>
      </c>
      <c r="F86" s="48" t="s">
        <v>128</v>
      </c>
      <c r="G86" s="48" t="s">
        <v>65</v>
      </c>
      <c r="H86" s="48" t="s">
        <v>198</v>
      </c>
      <c r="I86" s="48" t="s">
        <v>4</v>
      </c>
      <c r="J86" s="59">
        <f>J87</f>
        <v>286808.76</v>
      </c>
      <c r="K86" s="59">
        <f>K87</f>
        <v>286794.76</v>
      </c>
      <c r="L86" s="78">
        <f t="shared" si="5"/>
        <v>0.99995118698606</v>
      </c>
    </row>
    <row r="87" spans="1:12" ht="25.5">
      <c r="A87" s="57" t="s">
        <v>77</v>
      </c>
      <c r="B87" s="58">
        <v>70</v>
      </c>
      <c r="C87" s="58">
        <v>0</v>
      </c>
      <c r="D87" s="58" t="s">
        <v>66</v>
      </c>
      <c r="E87" s="58">
        <v>130</v>
      </c>
      <c r="F87" s="48" t="s">
        <v>128</v>
      </c>
      <c r="G87" s="48" t="s">
        <v>65</v>
      </c>
      <c r="H87" s="48" t="s">
        <v>198</v>
      </c>
      <c r="I87" s="48" t="s">
        <v>5</v>
      </c>
      <c r="J87" s="59">
        <v>286808.76</v>
      </c>
      <c r="K87" s="59">
        <v>286794.76</v>
      </c>
      <c r="L87" s="78">
        <f t="shared" si="5"/>
        <v>0.99995118698606</v>
      </c>
    </row>
    <row r="88" spans="1:12" ht="25.5" hidden="1">
      <c r="A88" s="57" t="s">
        <v>111</v>
      </c>
      <c r="B88" s="58">
        <v>70</v>
      </c>
      <c r="C88" s="58">
        <v>0</v>
      </c>
      <c r="D88" s="58" t="s">
        <v>66</v>
      </c>
      <c r="E88" s="58">
        <v>130</v>
      </c>
      <c r="F88" s="48" t="s">
        <v>128</v>
      </c>
      <c r="G88" s="48" t="s">
        <v>65</v>
      </c>
      <c r="H88" s="48" t="s">
        <v>199</v>
      </c>
      <c r="I88" s="48" t="s">
        <v>100</v>
      </c>
      <c r="J88" s="59">
        <v>209323</v>
      </c>
      <c r="K88" s="59">
        <v>209323</v>
      </c>
      <c r="L88" s="78">
        <f t="shared" si="5"/>
        <v>1</v>
      </c>
    </row>
    <row r="89" spans="1:12" hidden="1">
      <c r="A89" s="57" t="s">
        <v>78</v>
      </c>
      <c r="B89" s="58">
        <v>70</v>
      </c>
      <c r="C89" s="58">
        <v>0</v>
      </c>
      <c r="D89" s="58" t="s">
        <v>66</v>
      </c>
      <c r="E89" s="58">
        <v>130</v>
      </c>
      <c r="F89" s="48" t="s">
        <v>128</v>
      </c>
      <c r="G89" s="48" t="s">
        <v>65</v>
      </c>
      <c r="H89" s="48" t="s">
        <v>199</v>
      </c>
      <c r="I89" s="48" t="s">
        <v>8</v>
      </c>
      <c r="J89" s="59">
        <f>J90</f>
        <v>0</v>
      </c>
      <c r="K89" s="59">
        <f>K90</f>
        <v>0</v>
      </c>
      <c r="L89" s="78" t="e">
        <f t="shared" si="5"/>
        <v>#DIV/0!</v>
      </c>
    </row>
    <row r="90" spans="1:12" hidden="1">
      <c r="A90" s="57" t="s">
        <v>101</v>
      </c>
      <c r="B90" s="58">
        <v>70</v>
      </c>
      <c r="C90" s="58">
        <v>0</v>
      </c>
      <c r="D90" s="58" t="s">
        <v>66</v>
      </c>
      <c r="E90" s="58">
        <v>130</v>
      </c>
      <c r="F90" s="48" t="s">
        <v>128</v>
      </c>
      <c r="G90" s="48" t="s">
        <v>65</v>
      </c>
      <c r="H90" s="48" t="s">
        <v>199</v>
      </c>
      <c r="I90" s="48" t="s">
        <v>103</v>
      </c>
      <c r="J90" s="59"/>
      <c r="K90" s="59"/>
      <c r="L90" s="78" t="e">
        <f t="shared" si="5"/>
        <v>#DIV/0!</v>
      </c>
    </row>
    <row r="91" spans="1:12" hidden="1">
      <c r="A91" s="57" t="s">
        <v>200</v>
      </c>
      <c r="B91" s="58">
        <v>70</v>
      </c>
      <c r="C91" s="58">
        <v>0</v>
      </c>
      <c r="D91" s="58" t="s">
        <v>66</v>
      </c>
      <c r="E91" s="58">
        <v>130</v>
      </c>
      <c r="F91" s="48" t="s">
        <v>128</v>
      </c>
      <c r="G91" s="48" t="s">
        <v>65</v>
      </c>
      <c r="H91" s="48" t="s">
        <v>201</v>
      </c>
      <c r="I91" s="48"/>
      <c r="J91" s="59">
        <f>J92+J95</f>
        <v>0</v>
      </c>
      <c r="K91" s="59">
        <f>K92+K95</f>
        <v>0</v>
      </c>
      <c r="L91" s="78" t="e">
        <f t="shared" si="5"/>
        <v>#DIV/0!</v>
      </c>
    </row>
    <row r="92" spans="1:12" hidden="1">
      <c r="A92" s="57" t="s">
        <v>76</v>
      </c>
      <c r="B92" s="58">
        <v>70</v>
      </c>
      <c r="C92" s="58">
        <v>0</v>
      </c>
      <c r="D92" s="58" t="s">
        <v>66</v>
      </c>
      <c r="E92" s="58">
        <v>130</v>
      </c>
      <c r="F92" s="48" t="s">
        <v>128</v>
      </c>
      <c r="G92" s="48" t="s">
        <v>65</v>
      </c>
      <c r="H92" s="48" t="s">
        <v>202</v>
      </c>
      <c r="I92" s="48" t="s">
        <v>4</v>
      </c>
      <c r="J92" s="59">
        <f>J93</f>
        <v>0</v>
      </c>
      <c r="K92" s="59">
        <f>K93</f>
        <v>0</v>
      </c>
      <c r="L92" s="78" t="e">
        <f t="shared" si="5"/>
        <v>#DIV/0!</v>
      </c>
    </row>
    <row r="93" spans="1:12" ht="25.5" hidden="1">
      <c r="A93" s="57" t="s">
        <v>77</v>
      </c>
      <c r="B93" s="58">
        <v>70</v>
      </c>
      <c r="C93" s="58">
        <v>0</v>
      </c>
      <c r="D93" s="58" t="s">
        <v>66</v>
      </c>
      <c r="E93" s="58">
        <v>130</v>
      </c>
      <c r="F93" s="48" t="s">
        <v>128</v>
      </c>
      <c r="G93" s="48" t="s">
        <v>65</v>
      </c>
      <c r="H93" s="48" t="s">
        <v>199</v>
      </c>
      <c r="I93" s="48" t="s">
        <v>5</v>
      </c>
      <c r="J93" s="59">
        <f>J94</f>
        <v>0</v>
      </c>
      <c r="K93" s="59">
        <f>K94</f>
        <v>0</v>
      </c>
      <c r="L93" s="78" t="e">
        <f t="shared" si="5"/>
        <v>#DIV/0!</v>
      </c>
    </row>
    <row r="94" spans="1:12" ht="25.5" hidden="1">
      <c r="A94" s="57" t="s">
        <v>111</v>
      </c>
      <c r="B94" s="58">
        <v>70</v>
      </c>
      <c r="C94" s="58">
        <v>0</v>
      </c>
      <c r="D94" s="58" t="s">
        <v>66</v>
      </c>
      <c r="E94" s="58">
        <v>130</v>
      </c>
      <c r="F94" s="48" t="s">
        <v>128</v>
      </c>
      <c r="G94" s="48" t="s">
        <v>65</v>
      </c>
      <c r="H94" s="48" t="s">
        <v>199</v>
      </c>
      <c r="I94" s="48" t="s">
        <v>100</v>
      </c>
      <c r="J94" s="59"/>
      <c r="K94" s="59"/>
      <c r="L94" s="78" t="e">
        <f t="shared" si="5"/>
        <v>#DIV/0!</v>
      </c>
    </row>
    <row r="95" spans="1:12" hidden="1">
      <c r="A95" s="57" t="s">
        <v>78</v>
      </c>
      <c r="B95" s="58">
        <v>70</v>
      </c>
      <c r="C95" s="58">
        <v>0</v>
      </c>
      <c r="D95" s="58" t="s">
        <v>66</v>
      </c>
      <c r="E95" s="58">
        <v>130</v>
      </c>
      <c r="F95" s="48" t="s">
        <v>128</v>
      </c>
      <c r="G95" s="48" t="s">
        <v>65</v>
      </c>
      <c r="H95" s="48" t="s">
        <v>201</v>
      </c>
      <c r="I95" s="48">
        <v>800</v>
      </c>
      <c r="J95" s="59">
        <f>J96</f>
        <v>0</v>
      </c>
      <c r="K95" s="59">
        <f>K96</f>
        <v>0</v>
      </c>
      <c r="L95" s="78" t="e">
        <f t="shared" si="5"/>
        <v>#DIV/0!</v>
      </c>
    </row>
    <row r="96" spans="1:12" ht="25.5" hidden="1">
      <c r="A96" s="57" t="s">
        <v>108</v>
      </c>
      <c r="B96" s="58">
        <v>70</v>
      </c>
      <c r="C96" s="58">
        <v>0</v>
      </c>
      <c r="D96" s="58" t="s">
        <v>66</v>
      </c>
      <c r="E96" s="58">
        <v>130</v>
      </c>
      <c r="F96" s="48" t="s">
        <v>128</v>
      </c>
      <c r="G96" s="48" t="s">
        <v>65</v>
      </c>
      <c r="H96" s="48" t="s">
        <v>201</v>
      </c>
      <c r="I96" s="48">
        <v>810</v>
      </c>
      <c r="J96" s="59"/>
      <c r="K96" s="59"/>
      <c r="L96" s="78" t="e">
        <f t="shared" si="5"/>
        <v>#DIV/0!</v>
      </c>
    </row>
    <row r="97" spans="1:12" ht="25.5" hidden="1">
      <c r="A97" s="65" t="s">
        <v>203</v>
      </c>
      <c r="B97" s="66">
        <v>70</v>
      </c>
      <c r="C97" s="66">
        <v>0</v>
      </c>
      <c r="D97" s="66" t="s">
        <v>66</v>
      </c>
      <c r="E97" s="66">
        <v>130</v>
      </c>
      <c r="F97" s="48" t="s">
        <v>128</v>
      </c>
      <c r="G97" s="48" t="s">
        <v>65</v>
      </c>
      <c r="H97" s="48" t="s">
        <v>204</v>
      </c>
      <c r="I97" s="48"/>
      <c r="J97" s="59">
        <f>J98</f>
        <v>0</v>
      </c>
      <c r="K97" s="59">
        <f>K98</f>
        <v>0</v>
      </c>
      <c r="L97" s="78" t="e">
        <f t="shared" si="5"/>
        <v>#DIV/0!</v>
      </c>
    </row>
    <row r="98" spans="1:12" hidden="1">
      <c r="A98" s="57" t="s">
        <v>76</v>
      </c>
      <c r="B98" s="58">
        <v>70</v>
      </c>
      <c r="C98" s="58">
        <v>0</v>
      </c>
      <c r="D98" s="58" t="s">
        <v>66</v>
      </c>
      <c r="E98" s="58">
        <v>130</v>
      </c>
      <c r="F98" s="48" t="s">
        <v>128</v>
      </c>
      <c r="G98" s="48" t="s">
        <v>65</v>
      </c>
      <c r="H98" s="48" t="s">
        <v>204</v>
      </c>
      <c r="I98" s="48" t="s">
        <v>4</v>
      </c>
      <c r="J98" s="59">
        <f>J99</f>
        <v>0</v>
      </c>
      <c r="K98" s="59">
        <f>K99</f>
        <v>0</v>
      </c>
      <c r="L98" s="78" t="e">
        <f t="shared" si="5"/>
        <v>#DIV/0!</v>
      </c>
    </row>
    <row r="99" spans="1:12" ht="25.5" hidden="1">
      <c r="A99" s="57" t="s">
        <v>77</v>
      </c>
      <c r="B99" s="58">
        <v>70</v>
      </c>
      <c r="C99" s="58">
        <v>0</v>
      </c>
      <c r="D99" s="58" t="s">
        <v>66</v>
      </c>
      <c r="E99" s="58">
        <v>130</v>
      </c>
      <c r="F99" s="48" t="s">
        <v>128</v>
      </c>
      <c r="G99" s="48" t="s">
        <v>65</v>
      </c>
      <c r="H99" s="48" t="s">
        <v>204</v>
      </c>
      <c r="I99" s="48" t="s">
        <v>5</v>
      </c>
      <c r="J99" s="59"/>
      <c r="K99" s="59"/>
      <c r="L99" s="78" t="e">
        <f t="shared" si="5"/>
        <v>#DIV/0!</v>
      </c>
    </row>
    <row r="100" spans="1:12" ht="25.5" hidden="1">
      <c r="A100" s="57" t="s">
        <v>111</v>
      </c>
      <c r="B100" s="58">
        <v>70</v>
      </c>
      <c r="C100" s="58">
        <v>0</v>
      </c>
      <c r="D100" s="58" t="s">
        <v>66</v>
      </c>
      <c r="E100" s="58">
        <v>130</v>
      </c>
      <c r="F100" s="48" t="s">
        <v>128</v>
      </c>
      <c r="G100" s="48" t="s">
        <v>65</v>
      </c>
      <c r="H100" s="48" t="s">
        <v>205</v>
      </c>
      <c r="I100" s="48" t="s">
        <v>100</v>
      </c>
      <c r="J100" s="59">
        <v>50000</v>
      </c>
      <c r="K100" s="59">
        <v>50000</v>
      </c>
      <c r="L100" s="78">
        <f t="shared" si="5"/>
        <v>1</v>
      </c>
    </row>
    <row r="101" spans="1:12" ht="25.5" hidden="1">
      <c r="A101" s="57" t="s">
        <v>206</v>
      </c>
      <c r="B101" s="58">
        <v>70</v>
      </c>
      <c r="C101" s="58">
        <v>0</v>
      </c>
      <c r="D101" s="58" t="s">
        <v>66</v>
      </c>
      <c r="E101" s="58">
        <v>130</v>
      </c>
      <c r="F101" s="48" t="s">
        <v>46</v>
      </c>
      <c r="G101" s="48" t="s">
        <v>46</v>
      </c>
      <c r="H101" s="48" t="s">
        <v>207</v>
      </c>
      <c r="I101" s="48"/>
      <c r="J101" s="59">
        <f t="shared" ref="J101:K103" si="6">J102</f>
        <v>0</v>
      </c>
      <c r="K101" s="59">
        <f t="shared" si="6"/>
        <v>0</v>
      </c>
      <c r="L101" s="78" t="e">
        <f t="shared" si="5"/>
        <v>#DIV/0!</v>
      </c>
    </row>
    <row r="102" spans="1:12" ht="38.25" hidden="1">
      <c r="A102" s="57" t="s">
        <v>137</v>
      </c>
      <c r="B102" s="58">
        <v>70</v>
      </c>
      <c r="C102" s="58">
        <v>0</v>
      </c>
      <c r="D102" s="58" t="s">
        <v>66</v>
      </c>
      <c r="E102" s="58">
        <v>130</v>
      </c>
      <c r="F102" s="48" t="s">
        <v>46</v>
      </c>
      <c r="G102" s="48" t="s">
        <v>46</v>
      </c>
      <c r="H102" s="48" t="s">
        <v>207</v>
      </c>
      <c r="I102" s="48" t="s">
        <v>138</v>
      </c>
      <c r="J102" s="59">
        <f t="shared" si="6"/>
        <v>0</v>
      </c>
      <c r="K102" s="59">
        <f t="shared" si="6"/>
        <v>0</v>
      </c>
      <c r="L102" s="78" t="e">
        <f t="shared" si="5"/>
        <v>#DIV/0!</v>
      </c>
    </row>
    <row r="103" spans="1:12" hidden="1">
      <c r="A103" s="57" t="s">
        <v>208</v>
      </c>
      <c r="B103" s="58">
        <v>70</v>
      </c>
      <c r="C103" s="58">
        <v>0</v>
      </c>
      <c r="D103" s="58" t="s">
        <v>66</v>
      </c>
      <c r="E103" s="58">
        <v>130</v>
      </c>
      <c r="F103" s="48" t="s">
        <v>46</v>
      </c>
      <c r="G103" s="48" t="s">
        <v>46</v>
      </c>
      <c r="H103" s="48" t="s">
        <v>207</v>
      </c>
      <c r="I103" s="48" t="s">
        <v>139</v>
      </c>
      <c r="J103" s="59">
        <f t="shared" si="6"/>
        <v>0</v>
      </c>
      <c r="K103" s="59">
        <f t="shared" si="6"/>
        <v>0</v>
      </c>
      <c r="L103" s="78" t="e">
        <f t="shared" si="5"/>
        <v>#DIV/0!</v>
      </c>
    </row>
    <row r="104" spans="1:12" ht="38.25" hidden="1">
      <c r="A104" s="60" t="s">
        <v>209</v>
      </c>
      <c r="B104" s="61">
        <v>70</v>
      </c>
      <c r="C104" s="61">
        <v>0</v>
      </c>
      <c r="D104" s="61" t="s">
        <v>66</v>
      </c>
      <c r="E104" s="61">
        <v>130</v>
      </c>
      <c r="F104" s="48" t="s">
        <v>46</v>
      </c>
      <c r="G104" s="48" t="s">
        <v>46</v>
      </c>
      <c r="H104" s="48" t="s">
        <v>207</v>
      </c>
      <c r="I104" s="48" t="s">
        <v>210</v>
      </c>
      <c r="J104" s="59"/>
      <c r="K104" s="59"/>
      <c r="L104" s="78" t="e">
        <f t="shared" si="5"/>
        <v>#DIV/0!</v>
      </c>
    </row>
    <row r="105" spans="1:12">
      <c r="A105" s="63" t="s">
        <v>15</v>
      </c>
      <c r="B105" s="64">
        <v>70</v>
      </c>
      <c r="C105" s="64">
        <v>0</v>
      </c>
      <c r="D105" s="64" t="s">
        <v>66</v>
      </c>
      <c r="E105" s="64">
        <v>130</v>
      </c>
      <c r="F105" s="48" t="s">
        <v>128</v>
      </c>
      <c r="G105" s="48" t="s">
        <v>140</v>
      </c>
      <c r="H105" s="48"/>
      <c r="I105" s="48"/>
      <c r="J105" s="59">
        <f>J112+J117+J120+J123+J127+J130+J133+J106+J109</f>
        <v>7763917.3499999996</v>
      </c>
      <c r="K105" s="59">
        <f>K112+K117+K120+K123+K127+K130+K133+K106+K109</f>
        <v>7209027.3999999994</v>
      </c>
      <c r="L105" s="78">
        <f t="shared" si="5"/>
        <v>0.92852964232031654</v>
      </c>
    </row>
    <row r="106" spans="1:12" ht="38.25">
      <c r="A106" s="60" t="s">
        <v>141</v>
      </c>
      <c r="B106" s="58">
        <v>70</v>
      </c>
      <c r="C106" s="58">
        <v>0</v>
      </c>
      <c r="D106" s="58" t="s">
        <v>66</v>
      </c>
      <c r="E106" s="61">
        <v>130</v>
      </c>
      <c r="F106" s="48" t="s">
        <v>128</v>
      </c>
      <c r="G106" s="48" t="s">
        <v>140</v>
      </c>
      <c r="H106" s="48" t="s">
        <v>211</v>
      </c>
      <c r="I106" s="48"/>
      <c r="J106" s="59">
        <f>J107</f>
        <v>4748297.74</v>
      </c>
      <c r="K106" s="59">
        <f>K107</f>
        <v>4308923.3099999996</v>
      </c>
      <c r="L106" s="78">
        <f t="shared" si="5"/>
        <v>0.907466958885354</v>
      </c>
    </row>
    <row r="107" spans="1:12" ht="38.25">
      <c r="A107" s="60" t="s">
        <v>137</v>
      </c>
      <c r="B107" s="58">
        <v>70</v>
      </c>
      <c r="C107" s="58">
        <v>0</v>
      </c>
      <c r="D107" s="58" t="s">
        <v>66</v>
      </c>
      <c r="E107" s="61">
        <v>130</v>
      </c>
      <c r="F107" s="48" t="s">
        <v>128</v>
      </c>
      <c r="G107" s="48" t="s">
        <v>140</v>
      </c>
      <c r="H107" s="48" t="s">
        <v>211</v>
      </c>
      <c r="I107" s="48" t="s">
        <v>138</v>
      </c>
      <c r="J107" s="59">
        <f>J108</f>
        <v>4748297.74</v>
      </c>
      <c r="K107" s="59">
        <f>K108</f>
        <v>4308923.3099999996</v>
      </c>
      <c r="L107" s="78">
        <f t="shared" si="5"/>
        <v>0.907466958885354</v>
      </c>
    </row>
    <row r="108" spans="1:12">
      <c r="A108" s="60" t="s">
        <v>143</v>
      </c>
      <c r="B108" s="58">
        <v>70</v>
      </c>
      <c r="C108" s="58">
        <v>0</v>
      </c>
      <c r="D108" s="58" t="s">
        <v>66</v>
      </c>
      <c r="E108" s="48" t="s">
        <v>33</v>
      </c>
      <c r="F108" s="48" t="s">
        <v>128</v>
      </c>
      <c r="G108" s="48" t="s">
        <v>140</v>
      </c>
      <c r="H108" s="48" t="s">
        <v>211</v>
      </c>
      <c r="I108" s="48" t="s">
        <v>139</v>
      </c>
      <c r="J108" s="59">
        <v>4748297.74</v>
      </c>
      <c r="K108" s="59">
        <v>4308923.3099999996</v>
      </c>
      <c r="L108" s="78">
        <f t="shared" si="5"/>
        <v>0.907466958885354</v>
      </c>
    </row>
    <row r="109" spans="1:12" ht="25.5">
      <c r="A109" s="60" t="s">
        <v>144</v>
      </c>
      <c r="B109" s="58">
        <v>70</v>
      </c>
      <c r="C109" s="58">
        <v>0</v>
      </c>
      <c r="D109" s="58" t="s">
        <v>66</v>
      </c>
      <c r="E109" s="61">
        <v>130</v>
      </c>
      <c r="F109" s="48" t="s">
        <v>128</v>
      </c>
      <c r="G109" s="48" t="s">
        <v>140</v>
      </c>
      <c r="H109" s="48" t="s">
        <v>212</v>
      </c>
      <c r="I109" s="48"/>
      <c r="J109" s="59">
        <f>J110</f>
        <v>227000</v>
      </c>
      <c r="K109" s="59">
        <f>K110</f>
        <v>226785.44</v>
      </c>
      <c r="L109" s="78">
        <f t="shared" si="5"/>
        <v>0.99905480176211459</v>
      </c>
    </row>
    <row r="110" spans="1:12" ht="38.25">
      <c r="A110" s="60" t="s">
        <v>137</v>
      </c>
      <c r="B110" s="58">
        <v>70</v>
      </c>
      <c r="C110" s="58">
        <v>0</v>
      </c>
      <c r="D110" s="58" t="s">
        <v>66</v>
      </c>
      <c r="E110" s="61">
        <v>130</v>
      </c>
      <c r="F110" s="48" t="s">
        <v>128</v>
      </c>
      <c r="G110" s="48" t="s">
        <v>140</v>
      </c>
      <c r="H110" s="48" t="s">
        <v>212</v>
      </c>
      <c r="I110" s="48" t="s">
        <v>138</v>
      </c>
      <c r="J110" s="59">
        <f>J111</f>
        <v>227000</v>
      </c>
      <c r="K110" s="59">
        <f>K111</f>
        <v>226785.44</v>
      </c>
      <c r="L110" s="78">
        <f t="shared" si="5"/>
        <v>0.99905480176211459</v>
      </c>
    </row>
    <row r="111" spans="1:12">
      <c r="A111" s="60" t="s">
        <v>143</v>
      </c>
      <c r="B111" s="58">
        <v>70</v>
      </c>
      <c r="C111" s="58">
        <v>0</v>
      </c>
      <c r="D111" s="58" t="s">
        <v>66</v>
      </c>
      <c r="E111" s="48" t="s">
        <v>33</v>
      </c>
      <c r="F111" s="48" t="s">
        <v>128</v>
      </c>
      <c r="G111" s="48" t="s">
        <v>140</v>
      </c>
      <c r="H111" s="48" t="s">
        <v>212</v>
      </c>
      <c r="I111" s="48" t="s">
        <v>139</v>
      </c>
      <c r="J111" s="59">
        <v>227000</v>
      </c>
      <c r="K111" s="59">
        <v>226785.44</v>
      </c>
      <c r="L111" s="78">
        <f t="shared" si="5"/>
        <v>0.99905480176211459</v>
      </c>
    </row>
    <row r="112" spans="1:12" ht="25.5">
      <c r="A112" s="60" t="s">
        <v>146</v>
      </c>
      <c r="B112" s="58">
        <v>70</v>
      </c>
      <c r="C112" s="58">
        <v>0</v>
      </c>
      <c r="D112" s="58" t="s">
        <v>66</v>
      </c>
      <c r="E112" s="61">
        <v>130</v>
      </c>
      <c r="F112" s="48" t="s">
        <v>128</v>
      </c>
      <c r="G112" s="48" t="s">
        <v>140</v>
      </c>
      <c r="H112" s="48" t="s">
        <v>213</v>
      </c>
      <c r="I112" s="48"/>
      <c r="J112" s="59">
        <f>J115+J113</f>
        <v>264711</v>
      </c>
      <c r="K112" s="59">
        <f>K115+K113</f>
        <v>264710.03999999998</v>
      </c>
      <c r="L112" s="78">
        <f t="shared" si="5"/>
        <v>0.99999637340344749</v>
      </c>
    </row>
    <row r="113" spans="1:12">
      <c r="A113" s="57" t="s">
        <v>76</v>
      </c>
      <c r="B113" s="58">
        <v>70</v>
      </c>
      <c r="C113" s="58">
        <v>0</v>
      </c>
      <c r="D113" s="58" t="s">
        <v>66</v>
      </c>
      <c r="E113" s="58">
        <v>130</v>
      </c>
      <c r="F113" s="48" t="s">
        <v>128</v>
      </c>
      <c r="G113" s="48" t="s">
        <v>140</v>
      </c>
      <c r="H113" s="48" t="s">
        <v>213</v>
      </c>
      <c r="I113" s="48" t="s">
        <v>4</v>
      </c>
      <c r="J113" s="59">
        <f>J114</f>
        <v>264711</v>
      </c>
      <c r="K113" s="59">
        <f>K114</f>
        <v>264710.03999999998</v>
      </c>
      <c r="L113" s="78">
        <f t="shared" si="5"/>
        <v>0.99999637340344749</v>
      </c>
    </row>
    <row r="114" spans="1:12" ht="32.25" customHeight="1">
      <c r="A114" s="57" t="s">
        <v>77</v>
      </c>
      <c r="B114" s="58">
        <v>70</v>
      </c>
      <c r="C114" s="58">
        <v>0</v>
      </c>
      <c r="D114" s="58" t="s">
        <v>66</v>
      </c>
      <c r="E114" s="58">
        <v>130</v>
      </c>
      <c r="F114" s="48" t="s">
        <v>128</v>
      </c>
      <c r="G114" s="48" t="s">
        <v>140</v>
      </c>
      <c r="H114" s="48" t="s">
        <v>213</v>
      </c>
      <c r="I114" s="48" t="s">
        <v>5</v>
      </c>
      <c r="J114" s="59">
        <v>264711</v>
      </c>
      <c r="K114" s="59">
        <v>264710.03999999998</v>
      </c>
      <c r="L114" s="78">
        <f t="shared" si="5"/>
        <v>0.99999637340344749</v>
      </c>
    </row>
    <row r="115" spans="1:12" ht="38.25" hidden="1">
      <c r="A115" s="60" t="s">
        <v>137</v>
      </c>
      <c r="B115" s="58">
        <v>70</v>
      </c>
      <c r="C115" s="58">
        <v>0</v>
      </c>
      <c r="D115" s="58" t="s">
        <v>66</v>
      </c>
      <c r="E115" s="61">
        <v>130</v>
      </c>
      <c r="F115" s="48" t="s">
        <v>128</v>
      </c>
      <c r="G115" s="48" t="s">
        <v>140</v>
      </c>
      <c r="H115" s="48" t="s">
        <v>213</v>
      </c>
      <c r="I115" s="48" t="s">
        <v>138</v>
      </c>
      <c r="J115" s="59">
        <f>J116</f>
        <v>0</v>
      </c>
      <c r="K115" s="59">
        <f>K116</f>
        <v>0</v>
      </c>
      <c r="L115" s="78" t="e">
        <f t="shared" si="5"/>
        <v>#DIV/0!</v>
      </c>
    </row>
    <row r="116" spans="1:12" hidden="1">
      <c r="A116" s="60" t="s">
        <v>143</v>
      </c>
      <c r="B116" s="58">
        <v>70</v>
      </c>
      <c r="C116" s="58">
        <v>0</v>
      </c>
      <c r="D116" s="58" t="s">
        <v>66</v>
      </c>
      <c r="E116" s="48" t="s">
        <v>33</v>
      </c>
      <c r="F116" s="48" t="s">
        <v>128</v>
      </c>
      <c r="G116" s="48" t="s">
        <v>140</v>
      </c>
      <c r="H116" s="48" t="s">
        <v>213</v>
      </c>
      <c r="I116" s="48" t="s">
        <v>139</v>
      </c>
      <c r="J116" s="67"/>
      <c r="K116" s="67"/>
      <c r="L116" s="78" t="e">
        <f t="shared" si="5"/>
        <v>#DIV/0!</v>
      </c>
    </row>
    <row r="117" spans="1:12" ht="25.5">
      <c r="A117" s="60" t="s">
        <v>148</v>
      </c>
      <c r="B117" s="66">
        <v>70</v>
      </c>
      <c r="C117" s="66">
        <v>0</v>
      </c>
      <c r="D117" s="66" t="s">
        <v>66</v>
      </c>
      <c r="E117" s="61">
        <v>130</v>
      </c>
      <c r="F117" s="48" t="s">
        <v>128</v>
      </c>
      <c r="G117" s="48" t="s">
        <v>140</v>
      </c>
      <c r="H117" s="48" t="s">
        <v>214</v>
      </c>
      <c r="I117" s="48"/>
      <c r="J117" s="59">
        <f>J118</f>
        <v>325708.61</v>
      </c>
      <c r="K117" s="59">
        <f>K118</f>
        <v>325708.61</v>
      </c>
      <c r="L117" s="78">
        <f t="shared" si="5"/>
        <v>1</v>
      </c>
    </row>
    <row r="118" spans="1:12">
      <c r="A118" s="57" t="s">
        <v>76</v>
      </c>
      <c r="B118" s="58">
        <v>70</v>
      </c>
      <c r="C118" s="58">
        <v>0</v>
      </c>
      <c r="D118" s="58" t="s">
        <v>66</v>
      </c>
      <c r="E118" s="58">
        <v>130</v>
      </c>
      <c r="F118" s="48" t="s">
        <v>128</v>
      </c>
      <c r="G118" s="48" t="s">
        <v>140</v>
      </c>
      <c r="H118" s="48" t="s">
        <v>214</v>
      </c>
      <c r="I118" s="48" t="s">
        <v>4</v>
      </c>
      <c r="J118" s="59">
        <f>J119</f>
        <v>325708.61</v>
      </c>
      <c r="K118" s="59">
        <f>K119</f>
        <v>325708.61</v>
      </c>
      <c r="L118" s="78">
        <f t="shared" si="5"/>
        <v>1</v>
      </c>
    </row>
    <row r="119" spans="1:12" ht="25.5">
      <c r="A119" s="57" t="s">
        <v>77</v>
      </c>
      <c r="B119" s="58">
        <v>70</v>
      </c>
      <c r="C119" s="58">
        <v>0</v>
      </c>
      <c r="D119" s="58" t="s">
        <v>66</v>
      </c>
      <c r="E119" s="58">
        <v>130</v>
      </c>
      <c r="F119" s="48" t="s">
        <v>128</v>
      </c>
      <c r="G119" s="48" t="s">
        <v>140</v>
      </c>
      <c r="H119" s="48" t="s">
        <v>214</v>
      </c>
      <c r="I119" s="48" t="s">
        <v>5</v>
      </c>
      <c r="J119" s="59">
        <v>325708.61</v>
      </c>
      <c r="K119" s="59">
        <v>325708.61</v>
      </c>
      <c r="L119" s="78">
        <f t="shared" si="5"/>
        <v>1</v>
      </c>
    </row>
    <row r="120" spans="1:12">
      <c r="A120" s="57" t="s">
        <v>150</v>
      </c>
      <c r="B120" s="58">
        <v>70</v>
      </c>
      <c r="C120" s="58">
        <v>0</v>
      </c>
      <c r="D120" s="58" t="s">
        <v>66</v>
      </c>
      <c r="E120" s="58">
        <v>130</v>
      </c>
      <c r="F120" s="48" t="s">
        <v>128</v>
      </c>
      <c r="G120" s="48" t="s">
        <v>140</v>
      </c>
      <c r="H120" s="48" t="s">
        <v>215</v>
      </c>
      <c r="I120" s="48"/>
      <c r="J120" s="59">
        <f>J121</f>
        <v>2198200</v>
      </c>
      <c r="K120" s="59">
        <f>K121</f>
        <v>2082900</v>
      </c>
      <c r="L120" s="78">
        <f t="shared" si="5"/>
        <v>0.94754799381311983</v>
      </c>
    </row>
    <row r="121" spans="1:12">
      <c r="A121" s="57" t="s">
        <v>78</v>
      </c>
      <c r="B121" s="58">
        <v>70</v>
      </c>
      <c r="C121" s="58">
        <v>0</v>
      </c>
      <c r="D121" s="58" t="s">
        <v>66</v>
      </c>
      <c r="E121" s="58">
        <v>130</v>
      </c>
      <c r="F121" s="48" t="s">
        <v>128</v>
      </c>
      <c r="G121" s="48" t="s">
        <v>140</v>
      </c>
      <c r="H121" s="48" t="s">
        <v>215</v>
      </c>
      <c r="I121" s="48">
        <v>800</v>
      </c>
      <c r="J121" s="59">
        <f>J122</f>
        <v>2198200</v>
      </c>
      <c r="K121" s="59">
        <f>K122</f>
        <v>2082900</v>
      </c>
      <c r="L121" s="78">
        <f t="shared" si="5"/>
        <v>0.94754799381311983</v>
      </c>
    </row>
    <row r="122" spans="1:12" ht="25.5">
      <c r="A122" s="57" t="s">
        <v>108</v>
      </c>
      <c r="B122" s="58">
        <v>70</v>
      </c>
      <c r="C122" s="58">
        <v>0</v>
      </c>
      <c r="D122" s="58" t="s">
        <v>66</v>
      </c>
      <c r="E122" s="58">
        <v>130</v>
      </c>
      <c r="F122" s="48" t="s">
        <v>128</v>
      </c>
      <c r="G122" s="48" t="s">
        <v>140</v>
      </c>
      <c r="H122" s="48" t="s">
        <v>215</v>
      </c>
      <c r="I122" s="48">
        <v>810</v>
      </c>
      <c r="J122" s="59">
        <v>2198200</v>
      </c>
      <c r="K122" s="59">
        <v>2082900</v>
      </c>
      <c r="L122" s="78">
        <f t="shared" si="5"/>
        <v>0.94754799381311983</v>
      </c>
    </row>
    <row r="123" spans="1:12" ht="25.5" hidden="1">
      <c r="A123" s="57" t="s">
        <v>216</v>
      </c>
      <c r="B123" s="58">
        <v>70</v>
      </c>
      <c r="C123" s="58">
        <v>0</v>
      </c>
      <c r="D123" s="58" t="s">
        <v>66</v>
      </c>
      <c r="E123" s="58">
        <v>130</v>
      </c>
      <c r="F123" s="48" t="s">
        <v>128</v>
      </c>
      <c r="G123" s="48" t="s">
        <v>140</v>
      </c>
      <c r="H123" s="48" t="s">
        <v>217</v>
      </c>
      <c r="I123" s="48"/>
      <c r="J123" s="59">
        <f>J124</f>
        <v>0</v>
      </c>
      <c r="K123" s="59">
        <f>K124</f>
        <v>0</v>
      </c>
      <c r="L123" s="78" t="e">
        <f t="shared" si="5"/>
        <v>#DIV/0!</v>
      </c>
    </row>
    <row r="124" spans="1:12" hidden="1">
      <c r="A124" s="57" t="s">
        <v>76</v>
      </c>
      <c r="B124" s="58">
        <v>70</v>
      </c>
      <c r="C124" s="58">
        <v>0</v>
      </c>
      <c r="D124" s="58" t="s">
        <v>66</v>
      </c>
      <c r="E124" s="58">
        <v>130</v>
      </c>
      <c r="F124" s="48" t="s">
        <v>128</v>
      </c>
      <c r="G124" s="48" t="s">
        <v>140</v>
      </c>
      <c r="H124" s="48" t="s">
        <v>217</v>
      </c>
      <c r="I124" s="48" t="s">
        <v>4</v>
      </c>
      <c r="J124" s="59">
        <f>J125</f>
        <v>0</v>
      </c>
      <c r="K124" s="59">
        <f>K125</f>
        <v>0</v>
      </c>
      <c r="L124" s="78" t="e">
        <f t="shared" si="5"/>
        <v>#DIV/0!</v>
      </c>
    </row>
    <row r="125" spans="1:12" ht="25.5" hidden="1">
      <c r="A125" s="57" t="s">
        <v>77</v>
      </c>
      <c r="B125" s="58">
        <v>70</v>
      </c>
      <c r="C125" s="58">
        <v>0</v>
      </c>
      <c r="D125" s="58" t="s">
        <v>66</v>
      </c>
      <c r="E125" s="58">
        <v>130</v>
      </c>
      <c r="F125" s="48" t="s">
        <v>128</v>
      </c>
      <c r="G125" s="48" t="s">
        <v>140</v>
      </c>
      <c r="H125" s="48" t="s">
        <v>217</v>
      </c>
      <c r="I125" s="48" t="s">
        <v>5</v>
      </c>
      <c r="J125" s="59"/>
      <c r="K125" s="59"/>
      <c r="L125" s="78" t="e">
        <f t="shared" si="5"/>
        <v>#DIV/0!</v>
      </c>
    </row>
    <row r="126" spans="1:12" ht="25.5" hidden="1">
      <c r="A126" s="57" t="s">
        <v>111</v>
      </c>
      <c r="B126" s="58">
        <v>70</v>
      </c>
      <c r="C126" s="58">
        <v>0</v>
      </c>
      <c r="D126" s="58" t="s">
        <v>66</v>
      </c>
      <c r="E126" s="58">
        <v>130</v>
      </c>
      <c r="F126" s="48" t="s">
        <v>128</v>
      </c>
      <c r="G126" s="48" t="s">
        <v>140</v>
      </c>
      <c r="H126" s="48" t="s">
        <v>218</v>
      </c>
      <c r="I126" s="48" t="s">
        <v>100</v>
      </c>
      <c r="J126" s="59">
        <v>240000</v>
      </c>
      <c r="K126" s="59">
        <v>240000</v>
      </c>
      <c r="L126" s="78">
        <f t="shared" si="5"/>
        <v>1</v>
      </c>
    </row>
    <row r="127" spans="1:12" hidden="1">
      <c r="A127" s="57" t="s">
        <v>219</v>
      </c>
      <c r="B127" s="58">
        <v>70</v>
      </c>
      <c r="C127" s="58">
        <v>0</v>
      </c>
      <c r="D127" s="58" t="s">
        <v>66</v>
      </c>
      <c r="E127" s="58">
        <v>130</v>
      </c>
      <c r="F127" s="48" t="s">
        <v>128</v>
      </c>
      <c r="G127" s="48" t="s">
        <v>140</v>
      </c>
      <c r="H127" s="48" t="s">
        <v>220</v>
      </c>
      <c r="I127" s="48"/>
      <c r="J127" s="59">
        <f>J128</f>
        <v>0</v>
      </c>
      <c r="K127" s="59">
        <f>K128</f>
        <v>0</v>
      </c>
      <c r="L127" s="78" t="e">
        <f t="shared" si="5"/>
        <v>#DIV/0!</v>
      </c>
    </row>
    <row r="128" spans="1:12" hidden="1">
      <c r="A128" s="57" t="s">
        <v>78</v>
      </c>
      <c r="B128" s="58">
        <v>70</v>
      </c>
      <c r="C128" s="58">
        <v>0</v>
      </c>
      <c r="D128" s="58" t="s">
        <v>66</v>
      </c>
      <c r="E128" s="58">
        <v>130</v>
      </c>
      <c r="F128" s="48" t="s">
        <v>128</v>
      </c>
      <c r="G128" s="48" t="s">
        <v>140</v>
      </c>
      <c r="H128" s="48" t="s">
        <v>220</v>
      </c>
      <c r="I128" s="48">
        <v>800</v>
      </c>
      <c r="J128" s="59">
        <f>J129</f>
        <v>0</v>
      </c>
      <c r="K128" s="59">
        <f>K129</f>
        <v>0</v>
      </c>
      <c r="L128" s="78" t="e">
        <f t="shared" si="5"/>
        <v>#DIV/0!</v>
      </c>
    </row>
    <row r="129" spans="1:12" ht="25.5" hidden="1">
      <c r="A129" s="57" t="s">
        <v>108</v>
      </c>
      <c r="B129" s="58">
        <v>70</v>
      </c>
      <c r="C129" s="58">
        <v>0</v>
      </c>
      <c r="D129" s="58" t="s">
        <v>66</v>
      </c>
      <c r="E129" s="58">
        <v>130</v>
      </c>
      <c r="F129" s="48" t="s">
        <v>128</v>
      </c>
      <c r="G129" s="48" t="s">
        <v>140</v>
      </c>
      <c r="H129" s="48" t="s">
        <v>220</v>
      </c>
      <c r="I129" s="48">
        <v>810</v>
      </c>
      <c r="J129" s="59"/>
      <c r="K129" s="59"/>
      <c r="L129" s="78" t="e">
        <f t="shared" si="5"/>
        <v>#DIV/0!</v>
      </c>
    </row>
    <row r="130" spans="1:12" hidden="1">
      <c r="A130" s="60" t="s">
        <v>221</v>
      </c>
      <c r="B130" s="61">
        <v>70</v>
      </c>
      <c r="C130" s="61">
        <v>0</v>
      </c>
      <c r="D130" s="61" t="s">
        <v>66</v>
      </c>
      <c r="E130" s="61">
        <v>130</v>
      </c>
      <c r="F130" s="48" t="s">
        <v>128</v>
      </c>
      <c r="G130" s="48" t="s">
        <v>140</v>
      </c>
      <c r="H130" s="48" t="s">
        <v>222</v>
      </c>
      <c r="I130" s="48"/>
      <c r="J130" s="59">
        <f>J131</f>
        <v>0</v>
      </c>
      <c r="K130" s="59">
        <f>K131</f>
        <v>0</v>
      </c>
      <c r="L130" s="78" t="e">
        <f t="shared" si="5"/>
        <v>#DIV/0!</v>
      </c>
    </row>
    <row r="131" spans="1:12" hidden="1">
      <c r="A131" s="57" t="s">
        <v>78</v>
      </c>
      <c r="B131" s="58">
        <v>70</v>
      </c>
      <c r="C131" s="58">
        <v>0</v>
      </c>
      <c r="D131" s="58" t="s">
        <v>66</v>
      </c>
      <c r="E131" s="58">
        <v>130</v>
      </c>
      <c r="F131" s="48" t="s">
        <v>128</v>
      </c>
      <c r="G131" s="48" t="s">
        <v>140</v>
      </c>
      <c r="H131" s="48" t="s">
        <v>222</v>
      </c>
      <c r="I131" s="48">
        <v>800</v>
      </c>
      <c r="J131" s="59">
        <f>J132</f>
        <v>0</v>
      </c>
      <c r="K131" s="59">
        <f>K132</f>
        <v>0</v>
      </c>
      <c r="L131" s="78" t="e">
        <f t="shared" si="5"/>
        <v>#DIV/0!</v>
      </c>
    </row>
    <row r="132" spans="1:12" ht="25.5" hidden="1">
      <c r="A132" s="57" t="s">
        <v>108</v>
      </c>
      <c r="B132" s="58">
        <v>70</v>
      </c>
      <c r="C132" s="58">
        <v>0</v>
      </c>
      <c r="D132" s="58" t="s">
        <v>66</v>
      </c>
      <c r="E132" s="58">
        <v>130</v>
      </c>
      <c r="F132" s="48" t="s">
        <v>128</v>
      </c>
      <c r="G132" s="48" t="s">
        <v>140</v>
      </c>
      <c r="H132" s="48" t="s">
        <v>222</v>
      </c>
      <c r="I132" s="48">
        <v>810</v>
      </c>
      <c r="J132" s="59"/>
      <c r="K132" s="59"/>
      <c r="L132" s="78" t="e">
        <f t="shared" si="5"/>
        <v>#DIV/0!</v>
      </c>
    </row>
    <row r="133" spans="1:12" ht="25.5" hidden="1">
      <c r="A133" s="57" t="s">
        <v>223</v>
      </c>
      <c r="B133" s="58">
        <v>70</v>
      </c>
      <c r="C133" s="58">
        <v>0</v>
      </c>
      <c r="D133" s="58" t="s">
        <v>66</v>
      </c>
      <c r="E133" s="58">
        <v>130</v>
      </c>
      <c r="F133" s="48" t="s">
        <v>128</v>
      </c>
      <c r="G133" s="48" t="s">
        <v>140</v>
      </c>
      <c r="H133" s="48" t="s">
        <v>224</v>
      </c>
      <c r="I133" s="48"/>
      <c r="J133" s="59">
        <f>J134+J137</f>
        <v>0</v>
      </c>
      <c r="K133" s="59">
        <f>K134+K137</f>
        <v>0</v>
      </c>
      <c r="L133" s="78" t="e">
        <f t="shared" si="5"/>
        <v>#DIV/0!</v>
      </c>
    </row>
    <row r="134" spans="1:12" hidden="1">
      <c r="A134" s="57" t="s">
        <v>76</v>
      </c>
      <c r="B134" s="58">
        <v>70</v>
      </c>
      <c r="C134" s="58">
        <v>0</v>
      </c>
      <c r="D134" s="58" t="s">
        <v>66</v>
      </c>
      <c r="E134" s="58">
        <v>130</v>
      </c>
      <c r="F134" s="48" t="s">
        <v>128</v>
      </c>
      <c r="G134" s="48" t="s">
        <v>140</v>
      </c>
      <c r="H134" s="48" t="s">
        <v>225</v>
      </c>
      <c r="I134" s="48" t="s">
        <v>4</v>
      </c>
      <c r="J134" s="59">
        <f>J135</f>
        <v>0</v>
      </c>
      <c r="K134" s="59">
        <f>K135</f>
        <v>0</v>
      </c>
      <c r="L134" s="78" t="e">
        <f t="shared" ref="L134:L197" si="7">K134/J134</f>
        <v>#DIV/0!</v>
      </c>
    </row>
    <row r="135" spans="1:12" ht="25.5" hidden="1">
      <c r="A135" s="57" t="s">
        <v>77</v>
      </c>
      <c r="B135" s="58">
        <v>70</v>
      </c>
      <c r="C135" s="58">
        <v>0</v>
      </c>
      <c r="D135" s="58" t="s">
        <v>66</v>
      </c>
      <c r="E135" s="58">
        <v>130</v>
      </c>
      <c r="F135" s="48" t="s">
        <v>128</v>
      </c>
      <c r="G135" s="48" t="s">
        <v>140</v>
      </c>
      <c r="H135" s="48" t="s">
        <v>225</v>
      </c>
      <c r="I135" s="48" t="s">
        <v>5</v>
      </c>
      <c r="J135" s="59">
        <f>J136</f>
        <v>0</v>
      </c>
      <c r="K135" s="59">
        <f>K136</f>
        <v>0</v>
      </c>
      <c r="L135" s="78" t="e">
        <f t="shared" si="7"/>
        <v>#DIV/0!</v>
      </c>
    </row>
    <row r="136" spans="1:12" ht="25.5" hidden="1">
      <c r="A136" s="57" t="s">
        <v>111</v>
      </c>
      <c r="B136" s="58">
        <v>70</v>
      </c>
      <c r="C136" s="58">
        <v>0</v>
      </c>
      <c r="D136" s="58" t="s">
        <v>66</v>
      </c>
      <c r="E136" s="58">
        <v>130</v>
      </c>
      <c r="F136" s="48" t="s">
        <v>128</v>
      </c>
      <c r="G136" s="48" t="s">
        <v>140</v>
      </c>
      <c r="H136" s="48" t="s">
        <v>225</v>
      </c>
      <c r="I136" s="48" t="s">
        <v>100</v>
      </c>
      <c r="J136" s="59"/>
      <c r="K136" s="59"/>
      <c r="L136" s="78" t="e">
        <f t="shared" si="7"/>
        <v>#DIV/0!</v>
      </c>
    </row>
    <row r="137" spans="1:12" hidden="1">
      <c r="A137" s="57" t="s">
        <v>76</v>
      </c>
      <c r="B137" s="58">
        <v>70</v>
      </c>
      <c r="C137" s="58">
        <v>0</v>
      </c>
      <c r="D137" s="58" t="s">
        <v>66</v>
      </c>
      <c r="E137" s="58">
        <v>130</v>
      </c>
      <c r="F137" s="48" t="s">
        <v>128</v>
      </c>
      <c r="G137" s="48" t="s">
        <v>140</v>
      </c>
      <c r="H137" s="48" t="s">
        <v>224</v>
      </c>
      <c r="I137" s="48" t="s">
        <v>4</v>
      </c>
      <c r="J137" s="59">
        <f>J138</f>
        <v>0</v>
      </c>
      <c r="K137" s="59">
        <f>K138</f>
        <v>0</v>
      </c>
      <c r="L137" s="78" t="e">
        <f t="shared" si="7"/>
        <v>#DIV/0!</v>
      </c>
    </row>
    <row r="138" spans="1:12" ht="25.5" hidden="1">
      <c r="A138" s="57" t="s">
        <v>77</v>
      </c>
      <c r="B138" s="58">
        <v>70</v>
      </c>
      <c r="C138" s="58">
        <v>0</v>
      </c>
      <c r="D138" s="58" t="s">
        <v>66</v>
      </c>
      <c r="E138" s="58">
        <v>130</v>
      </c>
      <c r="F138" s="48" t="s">
        <v>128</v>
      </c>
      <c r="G138" s="48" t="s">
        <v>140</v>
      </c>
      <c r="H138" s="48" t="s">
        <v>224</v>
      </c>
      <c r="I138" s="48" t="s">
        <v>5</v>
      </c>
      <c r="J138" s="59">
        <v>0</v>
      </c>
      <c r="K138" s="59">
        <v>0</v>
      </c>
      <c r="L138" s="78" t="e">
        <f t="shared" si="7"/>
        <v>#DIV/0!</v>
      </c>
    </row>
    <row r="139" spans="1:12">
      <c r="A139" s="63" t="s">
        <v>16</v>
      </c>
      <c r="B139" s="64">
        <v>70</v>
      </c>
      <c r="C139" s="64">
        <v>0</v>
      </c>
      <c r="D139" s="64" t="s">
        <v>66</v>
      </c>
      <c r="E139" s="64">
        <v>130</v>
      </c>
      <c r="F139" s="48" t="s">
        <v>128</v>
      </c>
      <c r="G139" s="48" t="s">
        <v>67</v>
      </c>
      <c r="H139" s="48"/>
      <c r="I139" s="48"/>
      <c r="J139" s="59">
        <f>J144+J153+J159+J162+J165+J176+J140+J156+J179+J182</f>
        <v>15909940.050000001</v>
      </c>
      <c r="K139" s="59">
        <f>K144+K153+K159+K162+K165+K176+K140+K156+K179+K182</f>
        <v>15576248.609999999</v>
      </c>
      <c r="L139" s="78">
        <f t="shared" si="7"/>
        <v>0.97902622895175517</v>
      </c>
    </row>
    <row r="140" spans="1:12" ht="25.5" hidden="1">
      <c r="A140" s="57" t="s">
        <v>223</v>
      </c>
      <c r="B140" s="58">
        <v>70</v>
      </c>
      <c r="C140" s="58">
        <v>0</v>
      </c>
      <c r="D140" s="58" t="s">
        <v>66</v>
      </c>
      <c r="E140" s="58">
        <v>130</v>
      </c>
      <c r="F140" s="58" t="s">
        <v>48</v>
      </c>
      <c r="G140" s="58" t="s">
        <v>48</v>
      </c>
      <c r="H140" s="48" t="s">
        <v>225</v>
      </c>
      <c r="I140" s="48"/>
      <c r="J140" s="59">
        <f t="shared" ref="J140:K142" si="8">J141</f>
        <v>0</v>
      </c>
      <c r="K140" s="59">
        <f t="shared" si="8"/>
        <v>0</v>
      </c>
      <c r="L140" s="78" t="e">
        <f t="shared" si="7"/>
        <v>#DIV/0!</v>
      </c>
    </row>
    <row r="141" spans="1:12" hidden="1">
      <c r="A141" s="57" t="s">
        <v>76</v>
      </c>
      <c r="B141" s="58">
        <v>70</v>
      </c>
      <c r="C141" s="58">
        <v>0</v>
      </c>
      <c r="D141" s="58" t="s">
        <v>66</v>
      </c>
      <c r="E141" s="58">
        <v>130</v>
      </c>
      <c r="F141" s="58" t="s">
        <v>48</v>
      </c>
      <c r="G141" s="58" t="s">
        <v>48</v>
      </c>
      <c r="H141" s="48" t="s">
        <v>225</v>
      </c>
      <c r="I141" s="48" t="s">
        <v>4</v>
      </c>
      <c r="J141" s="59">
        <f t="shared" si="8"/>
        <v>0</v>
      </c>
      <c r="K141" s="59">
        <f t="shared" si="8"/>
        <v>0</v>
      </c>
      <c r="L141" s="78" t="e">
        <f t="shared" si="7"/>
        <v>#DIV/0!</v>
      </c>
    </row>
    <row r="142" spans="1:12" ht="25.5" hidden="1">
      <c r="A142" s="57" t="s">
        <v>77</v>
      </c>
      <c r="B142" s="58">
        <v>70</v>
      </c>
      <c r="C142" s="58">
        <v>0</v>
      </c>
      <c r="D142" s="58" t="s">
        <v>66</v>
      </c>
      <c r="E142" s="58">
        <v>130</v>
      </c>
      <c r="F142" s="58" t="s">
        <v>48</v>
      </c>
      <c r="G142" s="58" t="s">
        <v>48</v>
      </c>
      <c r="H142" s="48" t="s">
        <v>225</v>
      </c>
      <c r="I142" s="48" t="s">
        <v>5</v>
      </c>
      <c r="J142" s="59">
        <f t="shared" si="8"/>
        <v>0</v>
      </c>
      <c r="K142" s="59">
        <f t="shared" si="8"/>
        <v>0</v>
      </c>
      <c r="L142" s="78" t="e">
        <f t="shared" si="7"/>
        <v>#DIV/0!</v>
      </c>
    </row>
    <row r="143" spans="1:12" ht="25.5" hidden="1">
      <c r="A143" s="57" t="s">
        <v>111</v>
      </c>
      <c r="B143" s="58">
        <v>70</v>
      </c>
      <c r="C143" s="58">
        <v>0</v>
      </c>
      <c r="D143" s="58" t="s">
        <v>66</v>
      </c>
      <c r="E143" s="58">
        <v>130</v>
      </c>
      <c r="F143" s="58" t="s">
        <v>48</v>
      </c>
      <c r="G143" s="58" t="s">
        <v>48</v>
      </c>
      <c r="H143" s="48" t="s">
        <v>225</v>
      </c>
      <c r="I143" s="48" t="s">
        <v>100</v>
      </c>
      <c r="J143" s="59"/>
      <c r="K143" s="59"/>
      <c r="L143" s="78" t="e">
        <f t="shared" si="7"/>
        <v>#DIV/0!</v>
      </c>
    </row>
    <row r="144" spans="1:12">
      <c r="A144" s="57" t="s">
        <v>152</v>
      </c>
      <c r="B144" s="58">
        <v>70</v>
      </c>
      <c r="C144" s="58">
        <v>0</v>
      </c>
      <c r="D144" s="58" t="s">
        <v>66</v>
      </c>
      <c r="E144" s="58">
        <v>130</v>
      </c>
      <c r="F144" s="48" t="s">
        <v>128</v>
      </c>
      <c r="G144" s="48" t="s">
        <v>67</v>
      </c>
      <c r="H144" s="48" t="s">
        <v>226</v>
      </c>
      <c r="I144" s="48"/>
      <c r="J144" s="59">
        <f>J147+J150+J152</f>
        <v>6400000</v>
      </c>
      <c r="K144" s="59">
        <f>K147+K150+K152</f>
        <v>6141390.8300000001</v>
      </c>
      <c r="L144" s="78">
        <f t="shared" si="7"/>
        <v>0.95959231718750004</v>
      </c>
    </row>
    <row r="145" spans="1:12" hidden="1">
      <c r="A145" s="57" t="s">
        <v>76</v>
      </c>
      <c r="B145" s="58">
        <v>70</v>
      </c>
      <c r="C145" s="58">
        <v>0</v>
      </c>
      <c r="D145" s="58" t="s">
        <v>66</v>
      </c>
      <c r="E145" s="58">
        <v>130</v>
      </c>
      <c r="F145" s="58" t="s">
        <v>128</v>
      </c>
      <c r="G145" s="58" t="s">
        <v>67</v>
      </c>
      <c r="H145" s="48" t="s">
        <v>227</v>
      </c>
      <c r="I145" s="48" t="s">
        <v>4</v>
      </c>
      <c r="J145" s="59">
        <f>J146</f>
        <v>0</v>
      </c>
      <c r="K145" s="59">
        <f>K146</f>
        <v>0</v>
      </c>
      <c r="L145" s="78" t="e">
        <f t="shared" si="7"/>
        <v>#DIV/0!</v>
      </c>
    </row>
    <row r="146" spans="1:12" ht="25.5" hidden="1">
      <c r="A146" s="57" t="s">
        <v>77</v>
      </c>
      <c r="B146" s="58">
        <v>70</v>
      </c>
      <c r="C146" s="58">
        <v>0</v>
      </c>
      <c r="D146" s="58" t="s">
        <v>66</v>
      </c>
      <c r="E146" s="58">
        <v>130</v>
      </c>
      <c r="F146" s="58" t="s">
        <v>128</v>
      </c>
      <c r="G146" s="58" t="s">
        <v>67</v>
      </c>
      <c r="H146" s="48" t="s">
        <v>227</v>
      </c>
      <c r="I146" s="48" t="s">
        <v>5</v>
      </c>
      <c r="J146" s="59">
        <f>J147</f>
        <v>0</v>
      </c>
      <c r="K146" s="59">
        <f>K147</f>
        <v>0</v>
      </c>
      <c r="L146" s="78" t="e">
        <f t="shared" si="7"/>
        <v>#DIV/0!</v>
      </c>
    </row>
    <row r="147" spans="1:12" ht="25.5" hidden="1">
      <c r="A147" s="57" t="s">
        <v>111</v>
      </c>
      <c r="B147" s="58">
        <v>70</v>
      </c>
      <c r="C147" s="58">
        <v>0</v>
      </c>
      <c r="D147" s="58" t="s">
        <v>66</v>
      </c>
      <c r="E147" s="58">
        <v>130</v>
      </c>
      <c r="F147" s="58" t="s">
        <v>128</v>
      </c>
      <c r="G147" s="58" t="s">
        <v>67</v>
      </c>
      <c r="H147" s="48" t="s">
        <v>227</v>
      </c>
      <c r="I147" s="48" t="s">
        <v>100</v>
      </c>
      <c r="J147" s="59"/>
      <c r="K147" s="59"/>
      <c r="L147" s="78" t="e">
        <f t="shared" si="7"/>
        <v>#DIV/0!</v>
      </c>
    </row>
    <row r="148" spans="1:12" ht="38.25" hidden="1">
      <c r="A148" s="57" t="s">
        <v>137</v>
      </c>
      <c r="B148" s="58">
        <v>70</v>
      </c>
      <c r="C148" s="58">
        <v>0</v>
      </c>
      <c r="D148" s="58" t="s">
        <v>66</v>
      </c>
      <c r="E148" s="58">
        <v>130</v>
      </c>
      <c r="F148" s="58" t="s">
        <v>128</v>
      </c>
      <c r="G148" s="58" t="s">
        <v>67</v>
      </c>
      <c r="H148" s="48" t="s">
        <v>227</v>
      </c>
      <c r="I148" s="48" t="s">
        <v>138</v>
      </c>
      <c r="J148" s="59">
        <f>J149</f>
        <v>0</v>
      </c>
      <c r="K148" s="59">
        <f>K149</f>
        <v>0</v>
      </c>
      <c r="L148" s="78" t="e">
        <f t="shared" si="7"/>
        <v>#DIV/0!</v>
      </c>
    </row>
    <row r="149" spans="1:12" hidden="1">
      <c r="A149" s="57" t="s">
        <v>208</v>
      </c>
      <c r="B149" s="58">
        <v>70</v>
      </c>
      <c r="C149" s="58">
        <v>0</v>
      </c>
      <c r="D149" s="58" t="s">
        <v>66</v>
      </c>
      <c r="E149" s="58">
        <v>130</v>
      </c>
      <c r="F149" s="58" t="s">
        <v>128</v>
      </c>
      <c r="G149" s="58" t="s">
        <v>67</v>
      </c>
      <c r="H149" s="48" t="s">
        <v>227</v>
      </c>
      <c r="I149" s="48" t="s">
        <v>139</v>
      </c>
      <c r="J149" s="59">
        <f>J150</f>
        <v>0</v>
      </c>
      <c r="K149" s="59">
        <f>K150</f>
        <v>0</v>
      </c>
      <c r="L149" s="78" t="e">
        <f t="shared" si="7"/>
        <v>#DIV/0!</v>
      </c>
    </row>
    <row r="150" spans="1:12" ht="25.5" hidden="1">
      <c r="A150" s="57" t="s">
        <v>228</v>
      </c>
      <c r="B150" s="58">
        <v>70</v>
      </c>
      <c r="C150" s="58">
        <v>0</v>
      </c>
      <c r="D150" s="58" t="s">
        <v>66</v>
      </c>
      <c r="E150" s="58">
        <v>130</v>
      </c>
      <c r="F150" s="58" t="s">
        <v>128</v>
      </c>
      <c r="G150" s="58" t="s">
        <v>67</v>
      </c>
      <c r="H150" s="48" t="s">
        <v>227</v>
      </c>
      <c r="I150" s="48" t="s">
        <v>229</v>
      </c>
      <c r="J150" s="59"/>
      <c r="K150" s="59"/>
      <c r="L150" s="78" t="e">
        <f t="shared" si="7"/>
        <v>#DIV/0!</v>
      </c>
    </row>
    <row r="151" spans="1:12">
      <c r="A151" s="57" t="s">
        <v>78</v>
      </c>
      <c r="B151" s="58">
        <v>70</v>
      </c>
      <c r="C151" s="58">
        <v>0</v>
      </c>
      <c r="D151" s="58" t="s">
        <v>66</v>
      </c>
      <c r="E151" s="58">
        <v>130</v>
      </c>
      <c r="F151" s="48" t="s">
        <v>128</v>
      </c>
      <c r="G151" s="48" t="s">
        <v>67</v>
      </c>
      <c r="H151" s="48" t="s">
        <v>226</v>
      </c>
      <c r="I151" s="48">
        <v>800</v>
      </c>
      <c r="J151" s="59">
        <f>J152</f>
        <v>6400000</v>
      </c>
      <c r="K151" s="59">
        <f>K152</f>
        <v>6141390.8300000001</v>
      </c>
      <c r="L151" s="78">
        <f t="shared" si="7"/>
        <v>0.95959231718750004</v>
      </c>
    </row>
    <row r="152" spans="1:12" ht="25.5">
      <c r="A152" s="57" t="s">
        <v>108</v>
      </c>
      <c r="B152" s="58">
        <v>70</v>
      </c>
      <c r="C152" s="58">
        <v>0</v>
      </c>
      <c r="D152" s="58" t="s">
        <v>66</v>
      </c>
      <c r="E152" s="58">
        <v>130</v>
      </c>
      <c r="F152" s="48" t="s">
        <v>128</v>
      </c>
      <c r="G152" s="48" t="s">
        <v>67</v>
      </c>
      <c r="H152" s="48" t="s">
        <v>226</v>
      </c>
      <c r="I152" s="48">
        <v>810</v>
      </c>
      <c r="J152" s="59">
        <v>6400000</v>
      </c>
      <c r="K152" s="59">
        <v>6141390.8300000001</v>
      </c>
      <c r="L152" s="78">
        <f t="shared" si="7"/>
        <v>0.95959231718750004</v>
      </c>
    </row>
    <row r="153" spans="1:12">
      <c r="A153" s="57" t="s">
        <v>154</v>
      </c>
      <c r="B153" s="58">
        <v>70</v>
      </c>
      <c r="C153" s="58">
        <v>0</v>
      </c>
      <c r="D153" s="58" t="s">
        <v>66</v>
      </c>
      <c r="E153" s="58">
        <v>130</v>
      </c>
      <c r="F153" s="48" t="s">
        <v>128</v>
      </c>
      <c r="G153" s="48" t="s">
        <v>67</v>
      </c>
      <c r="H153" s="48" t="s">
        <v>230</v>
      </c>
      <c r="I153" s="48"/>
      <c r="J153" s="59">
        <f>J154</f>
        <v>1770000</v>
      </c>
      <c r="K153" s="59">
        <f>K154</f>
        <v>1770000</v>
      </c>
      <c r="L153" s="78">
        <f t="shared" si="7"/>
        <v>1</v>
      </c>
    </row>
    <row r="154" spans="1:12">
      <c r="A154" s="57" t="s">
        <v>78</v>
      </c>
      <c r="B154" s="58">
        <v>70</v>
      </c>
      <c r="C154" s="58">
        <v>0</v>
      </c>
      <c r="D154" s="58" t="s">
        <v>66</v>
      </c>
      <c r="E154" s="58">
        <v>130</v>
      </c>
      <c r="F154" s="48" t="s">
        <v>128</v>
      </c>
      <c r="G154" s="48" t="s">
        <v>67</v>
      </c>
      <c r="H154" s="48" t="s">
        <v>230</v>
      </c>
      <c r="I154" s="48">
        <v>800</v>
      </c>
      <c r="J154" s="59">
        <f>J155</f>
        <v>1770000</v>
      </c>
      <c r="K154" s="59">
        <f>K155</f>
        <v>1770000</v>
      </c>
      <c r="L154" s="78">
        <f t="shared" si="7"/>
        <v>1</v>
      </c>
    </row>
    <row r="155" spans="1:12" ht="48" customHeight="1">
      <c r="A155" s="57" t="s">
        <v>108</v>
      </c>
      <c r="B155" s="58">
        <v>70</v>
      </c>
      <c r="C155" s="58">
        <v>0</v>
      </c>
      <c r="D155" s="58" t="s">
        <v>66</v>
      </c>
      <c r="E155" s="58">
        <v>130</v>
      </c>
      <c r="F155" s="48" t="s">
        <v>128</v>
      </c>
      <c r="G155" s="48" t="s">
        <v>67</v>
      </c>
      <c r="H155" s="48" t="s">
        <v>230</v>
      </c>
      <c r="I155" s="48">
        <v>810</v>
      </c>
      <c r="J155" s="59">
        <v>1770000</v>
      </c>
      <c r="K155" s="59">
        <v>1770000</v>
      </c>
      <c r="L155" s="78">
        <f t="shared" si="7"/>
        <v>1</v>
      </c>
    </row>
    <row r="156" spans="1:12" ht="25.5" hidden="1">
      <c r="A156" s="57" t="s">
        <v>231</v>
      </c>
      <c r="B156" s="58">
        <v>70</v>
      </c>
      <c r="C156" s="58">
        <v>0</v>
      </c>
      <c r="D156" s="58" t="s">
        <v>66</v>
      </c>
      <c r="E156" s="58">
        <v>130</v>
      </c>
      <c r="F156" s="48" t="s">
        <v>128</v>
      </c>
      <c r="G156" s="48" t="s">
        <v>67</v>
      </c>
      <c r="H156" s="48" t="s">
        <v>232</v>
      </c>
      <c r="I156" s="48"/>
      <c r="J156" s="59">
        <f>J157</f>
        <v>0</v>
      </c>
      <c r="K156" s="59">
        <f>K157</f>
        <v>0</v>
      </c>
      <c r="L156" s="78" t="e">
        <f t="shared" si="7"/>
        <v>#DIV/0!</v>
      </c>
    </row>
    <row r="157" spans="1:12" hidden="1">
      <c r="A157" s="57" t="s">
        <v>78</v>
      </c>
      <c r="B157" s="58">
        <v>70</v>
      </c>
      <c r="C157" s="58">
        <v>0</v>
      </c>
      <c r="D157" s="58" t="s">
        <v>66</v>
      </c>
      <c r="E157" s="58">
        <v>130</v>
      </c>
      <c r="F157" s="48" t="s">
        <v>128</v>
      </c>
      <c r="G157" s="48" t="s">
        <v>67</v>
      </c>
      <c r="H157" s="48" t="s">
        <v>232</v>
      </c>
      <c r="I157" s="48">
        <v>800</v>
      </c>
      <c r="J157" s="59">
        <f>J158</f>
        <v>0</v>
      </c>
      <c r="K157" s="59">
        <f>K158</f>
        <v>0</v>
      </c>
      <c r="L157" s="78" t="e">
        <f t="shared" si="7"/>
        <v>#DIV/0!</v>
      </c>
    </row>
    <row r="158" spans="1:12" ht="25.5" hidden="1">
      <c r="A158" s="57" t="s">
        <v>108</v>
      </c>
      <c r="B158" s="58">
        <v>70</v>
      </c>
      <c r="C158" s="58">
        <v>0</v>
      </c>
      <c r="D158" s="58" t="s">
        <v>66</v>
      </c>
      <c r="E158" s="58">
        <v>130</v>
      </c>
      <c r="F158" s="48" t="s">
        <v>128</v>
      </c>
      <c r="G158" s="48" t="s">
        <v>67</v>
      </c>
      <c r="H158" s="48" t="s">
        <v>232</v>
      </c>
      <c r="I158" s="48">
        <v>810</v>
      </c>
      <c r="J158" s="59">
        <v>0</v>
      </c>
      <c r="K158" s="59">
        <v>0</v>
      </c>
      <c r="L158" s="78" t="e">
        <f t="shared" si="7"/>
        <v>#DIV/0!</v>
      </c>
    </row>
    <row r="159" spans="1:12" s="44" customFormat="1">
      <c r="A159" s="57" t="s">
        <v>156</v>
      </c>
      <c r="B159" s="58">
        <v>70</v>
      </c>
      <c r="C159" s="58">
        <v>0</v>
      </c>
      <c r="D159" s="58" t="s">
        <v>66</v>
      </c>
      <c r="E159" s="58">
        <v>130</v>
      </c>
      <c r="F159" s="48" t="s">
        <v>128</v>
      </c>
      <c r="G159" s="48" t="s">
        <v>67</v>
      </c>
      <c r="H159" s="48" t="s">
        <v>233</v>
      </c>
      <c r="I159" s="48"/>
      <c r="J159" s="59">
        <f>J160</f>
        <v>610000</v>
      </c>
      <c r="K159" s="59">
        <f>K160</f>
        <v>610000</v>
      </c>
      <c r="L159" s="78">
        <f t="shared" si="7"/>
        <v>1</v>
      </c>
    </row>
    <row r="160" spans="1:12" s="44" customFormat="1">
      <c r="A160" s="57" t="s">
        <v>78</v>
      </c>
      <c r="B160" s="58">
        <v>70</v>
      </c>
      <c r="C160" s="58">
        <v>0</v>
      </c>
      <c r="D160" s="58" t="s">
        <v>66</v>
      </c>
      <c r="E160" s="58">
        <v>130</v>
      </c>
      <c r="F160" s="48" t="s">
        <v>128</v>
      </c>
      <c r="G160" s="48" t="s">
        <v>67</v>
      </c>
      <c r="H160" s="48" t="s">
        <v>233</v>
      </c>
      <c r="I160" s="48">
        <v>800</v>
      </c>
      <c r="J160" s="59">
        <f>J161</f>
        <v>610000</v>
      </c>
      <c r="K160" s="59">
        <f>K161</f>
        <v>610000</v>
      </c>
      <c r="L160" s="78">
        <f t="shared" si="7"/>
        <v>1</v>
      </c>
    </row>
    <row r="161" spans="1:13" ht="25.5">
      <c r="A161" s="57" t="s">
        <v>108</v>
      </c>
      <c r="B161" s="58">
        <v>70</v>
      </c>
      <c r="C161" s="58">
        <v>0</v>
      </c>
      <c r="D161" s="58" t="s">
        <v>66</v>
      </c>
      <c r="E161" s="58">
        <v>130</v>
      </c>
      <c r="F161" s="48" t="s">
        <v>128</v>
      </c>
      <c r="G161" s="48" t="s">
        <v>67</v>
      </c>
      <c r="H161" s="48" t="s">
        <v>233</v>
      </c>
      <c r="I161" s="48">
        <v>810</v>
      </c>
      <c r="J161" s="59">
        <v>610000</v>
      </c>
      <c r="K161" s="59">
        <v>610000</v>
      </c>
      <c r="L161" s="78">
        <f t="shared" si="7"/>
        <v>1</v>
      </c>
    </row>
    <row r="162" spans="1:13">
      <c r="A162" s="57" t="s">
        <v>158</v>
      </c>
      <c r="B162" s="58">
        <v>70</v>
      </c>
      <c r="C162" s="58">
        <v>0</v>
      </c>
      <c r="D162" s="58" t="s">
        <v>66</v>
      </c>
      <c r="E162" s="58">
        <v>130</v>
      </c>
      <c r="F162" s="48" t="s">
        <v>128</v>
      </c>
      <c r="G162" s="48" t="s">
        <v>67</v>
      </c>
      <c r="H162" s="48" t="s">
        <v>234</v>
      </c>
      <c r="I162" s="48"/>
      <c r="J162" s="59">
        <f>J163</f>
        <v>370000</v>
      </c>
      <c r="K162" s="59">
        <f>K163</f>
        <v>370000</v>
      </c>
      <c r="L162" s="78">
        <f t="shared" si="7"/>
        <v>1</v>
      </c>
    </row>
    <row r="163" spans="1:13">
      <c r="A163" s="57" t="s">
        <v>78</v>
      </c>
      <c r="B163" s="58">
        <v>70</v>
      </c>
      <c r="C163" s="58">
        <v>0</v>
      </c>
      <c r="D163" s="58" t="s">
        <v>66</v>
      </c>
      <c r="E163" s="58">
        <v>130</v>
      </c>
      <c r="F163" s="48" t="s">
        <v>128</v>
      </c>
      <c r="G163" s="48" t="s">
        <v>67</v>
      </c>
      <c r="H163" s="48" t="s">
        <v>234</v>
      </c>
      <c r="I163" s="48">
        <v>800</v>
      </c>
      <c r="J163" s="59">
        <f>J164</f>
        <v>370000</v>
      </c>
      <c r="K163" s="59">
        <f>K164</f>
        <v>370000</v>
      </c>
      <c r="L163" s="78">
        <f t="shared" si="7"/>
        <v>1</v>
      </c>
    </row>
    <row r="164" spans="1:13" ht="25.5">
      <c r="A164" s="57" t="s">
        <v>108</v>
      </c>
      <c r="B164" s="58">
        <v>70</v>
      </c>
      <c r="C164" s="58">
        <v>0</v>
      </c>
      <c r="D164" s="58" t="s">
        <v>66</v>
      </c>
      <c r="E164" s="58">
        <v>130</v>
      </c>
      <c r="F164" s="48" t="s">
        <v>128</v>
      </c>
      <c r="G164" s="48" t="s">
        <v>67</v>
      </c>
      <c r="H164" s="48" t="s">
        <v>234</v>
      </c>
      <c r="I164" s="48">
        <v>810</v>
      </c>
      <c r="J164" s="59">
        <v>370000</v>
      </c>
      <c r="K164" s="59">
        <v>370000</v>
      </c>
      <c r="L164" s="78">
        <f t="shared" si="7"/>
        <v>1</v>
      </c>
    </row>
    <row r="165" spans="1:13">
      <c r="A165" s="57" t="s">
        <v>160</v>
      </c>
      <c r="B165" s="58">
        <v>70</v>
      </c>
      <c r="C165" s="58">
        <v>0</v>
      </c>
      <c r="D165" s="58" t="s">
        <v>66</v>
      </c>
      <c r="E165" s="58">
        <v>130</v>
      </c>
      <c r="F165" s="48" t="s">
        <v>128</v>
      </c>
      <c r="G165" s="48" t="s">
        <v>67</v>
      </c>
      <c r="H165" s="48" t="s">
        <v>235</v>
      </c>
      <c r="I165" s="48"/>
      <c r="J165" s="59">
        <f>J174+J166+J172+J168+J170</f>
        <v>5906331.25</v>
      </c>
      <c r="K165" s="59">
        <f>K174+K166+K172+K168+K170</f>
        <v>5831249.5499999998</v>
      </c>
      <c r="L165" s="78">
        <f t="shared" si="7"/>
        <v>0.98728792937240017</v>
      </c>
    </row>
    <row r="166" spans="1:13">
      <c r="A166" s="57" t="s">
        <v>76</v>
      </c>
      <c r="B166" s="58">
        <v>70</v>
      </c>
      <c r="C166" s="58">
        <v>0</v>
      </c>
      <c r="D166" s="58" t="s">
        <v>66</v>
      </c>
      <c r="E166" s="58">
        <v>130</v>
      </c>
      <c r="F166" s="48" t="s">
        <v>128</v>
      </c>
      <c r="G166" s="48" t="s">
        <v>67</v>
      </c>
      <c r="H166" s="48" t="s">
        <v>235</v>
      </c>
      <c r="I166" s="48" t="s">
        <v>4</v>
      </c>
      <c r="J166" s="59">
        <f>J167</f>
        <v>11510</v>
      </c>
      <c r="K166" s="59">
        <f>K167</f>
        <v>11509.25</v>
      </c>
      <c r="L166" s="78">
        <f t="shared" si="7"/>
        <v>0.99993483927019977</v>
      </c>
    </row>
    <row r="167" spans="1:13" ht="32.25" customHeight="1">
      <c r="A167" s="57" t="s">
        <v>77</v>
      </c>
      <c r="B167" s="58">
        <v>70</v>
      </c>
      <c r="C167" s="58">
        <v>0</v>
      </c>
      <c r="D167" s="58" t="s">
        <v>66</v>
      </c>
      <c r="E167" s="58">
        <v>130</v>
      </c>
      <c r="F167" s="48" t="s">
        <v>128</v>
      </c>
      <c r="G167" s="48" t="s">
        <v>67</v>
      </c>
      <c r="H167" s="48" t="s">
        <v>235</v>
      </c>
      <c r="I167" s="48" t="s">
        <v>5</v>
      </c>
      <c r="J167" s="59">
        <v>11510</v>
      </c>
      <c r="K167" s="59">
        <v>11509.25</v>
      </c>
      <c r="L167" s="78">
        <f t="shared" si="7"/>
        <v>0.99993483927019977</v>
      </c>
    </row>
    <row r="168" spans="1:13" ht="38.25" hidden="1">
      <c r="A168" s="60" t="s">
        <v>137</v>
      </c>
      <c r="B168" s="58">
        <v>70</v>
      </c>
      <c r="C168" s="58">
        <v>0</v>
      </c>
      <c r="D168" s="58" t="s">
        <v>66</v>
      </c>
      <c r="E168" s="58">
        <v>130</v>
      </c>
      <c r="F168" s="48" t="s">
        <v>128</v>
      </c>
      <c r="G168" s="48" t="s">
        <v>67</v>
      </c>
      <c r="H168" s="48" t="s">
        <v>235</v>
      </c>
      <c r="I168" s="48" t="s">
        <v>138</v>
      </c>
      <c r="J168" s="59">
        <f>J169</f>
        <v>0</v>
      </c>
      <c r="K168" s="59">
        <f>K169</f>
        <v>0</v>
      </c>
      <c r="L168" s="78" t="e">
        <f t="shared" si="7"/>
        <v>#DIV/0!</v>
      </c>
    </row>
    <row r="169" spans="1:13" hidden="1">
      <c r="A169" s="57" t="s">
        <v>143</v>
      </c>
      <c r="B169" s="58">
        <v>70</v>
      </c>
      <c r="C169" s="58">
        <v>0</v>
      </c>
      <c r="D169" s="58" t="s">
        <v>66</v>
      </c>
      <c r="E169" s="58">
        <v>130</v>
      </c>
      <c r="F169" s="48" t="s">
        <v>128</v>
      </c>
      <c r="G169" s="48" t="s">
        <v>67</v>
      </c>
      <c r="H169" s="48" t="s">
        <v>235</v>
      </c>
      <c r="I169" s="48" t="s">
        <v>139</v>
      </c>
      <c r="J169" s="59"/>
      <c r="K169" s="59"/>
      <c r="L169" s="78" t="e">
        <f t="shared" si="7"/>
        <v>#DIV/0!</v>
      </c>
    </row>
    <row r="170" spans="1:13">
      <c r="A170" s="60" t="s">
        <v>92</v>
      </c>
      <c r="B170" s="58">
        <v>70</v>
      </c>
      <c r="C170" s="58">
        <v>0</v>
      </c>
      <c r="D170" s="58" t="s">
        <v>66</v>
      </c>
      <c r="E170" s="58">
        <v>130</v>
      </c>
      <c r="F170" s="48" t="s">
        <v>128</v>
      </c>
      <c r="G170" s="48" t="s">
        <v>67</v>
      </c>
      <c r="H170" s="48" t="s">
        <v>235</v>
      </c>
      <c r="I170" s="48" t="s">
        <v>11</v>
      </c>
      <c r="J170" s="59">
        <f>J171</f>
        <v>1185267</v>
      </c>
      <c r="K170" s="59">
        <f>K171</f>
        <v>1185267</v>
      </c>
      <c r="L170" s="78">
        <f t="shared" si="7"/>
        <v>1</v>
      </c>
    </row>
    <row r="171" spans="1:13">
      <c r="A171" s="57" t="s">
        <v>20</v>
      </c>
      <c r="B171" s="58">
        <v>70</v>
      </c>
      <c r="C171" s="58">
        <v>0</v>
      </c>
      <c r="D171" s="58" t="s">
        <v>66</v>
      </c>
      <c r="E171" s="58">
        <v>130</v>
      </c>
      <c r="F171" s="48" t="s">
        <v>128</v>
      </c>
      <c r="G171" s="48" t="s">
        <v>67</v>
      </c>
      <c r="H171" s="48" t="s">
        <v>235</v>
      </c>
      <c r="I171" s="48" t="s">
        <v>21</v>
      </c>
      <c r="J171" s="59">
        <v>1185267</v>
      </c>
      <c r="K171" s="59">
        <v>1185267</v>
      </c>
      <c r="L171" s="78">
        <f t="shared" si="7"/>
        <v>1</v>
      </c>
    </row>
    <row r="172" spans="1:13" ht="25.5">
      <c r="A172" s="60" t="s">
        <v>162</v>
      </c>
      <c r="B172" s="61">
        <v>70</v>
      </c>
      <c r="C172" s="61">
        <v>0</v>
      </c>
      <c r="D172" s="61" t="s">
        <v>66</v>
      </c>
      <c r="E172" s="58">
        <v>130</v>
      </c>
      <c r="F172" s="48" t="s">
        <v>128</v>
      </c>
      <c r="G172" s="48" t="s">
        <v>67</v>
      </c>
      <c r="H172" s="48" t="s">
        <v>235</v>
      </c>
      <c r="I172" s="48" t="s">
        <v>132</v>
      </c>
      <c r="J172" s="59">
        <f>J173</f>
        <v>1759554.25</v>
      </c>
      <c r="K172" s="59">
        <f>K173</f>
        <v>1759554.25</v>
      </c>
      <c r="L172" s="78">
        <f t="shared" si="7"/>
        <v>1</v>
      </c>
      <c r="M172" s="44"/>
    </row>
    <row r="173" spans="1:13">
      <c r="A173" s="57" t="s">
        <v>163</v>
      </c>
      <c r="B173" s="58">
        <v>70</v>
      </c>
      <c r="C173" s="58">
        <v>0</v>
      </c>
      <c r="D173" s="58" t="s">
        <v>66</v>
      </c>
      <c r="E173" s="58">
        <v>130</v>
      </c>
      <c r="F173" s="48" t="s">
        <v>128</v>
      </c>
      <c r="G173" s="48" t="s">
        <v>67</v>
      </c>
      <c r="H173" s="48" t="s">
        <v>235</v>
      </c>
      <c r="I173" s="48" t="s">
        <v>164</v>
      </c>
      <c r="J173" s="59">
        <v>1759554.25</v>
      </c>
      <c r="K173" s="59">
        <v>1759554.25</v>
      </c>
      <c r="L173" s="78">
        <f t="shared" si="7"/>
        <v>1</v>
      </c>
      <c r="M173" s="44"/>
    </row>
    <row r="174" spans="1:13">
      <c r="A174" s="57" t="s">
        <v>78</v>
      </c>
      <c r="B174" s="58">
        <v>70</v>
      </c>
      <c r="C174" s="58">
        <v>0</v>
      </c>
      <c r="D174" s="58" t="s">
        <v>66</v>
      </c>
      <c r="E174" s="58">
        <v>130</v>
      </c>
      <c r="F174" s="48" t="s">
        <v>128</v>
      </c>
      <c r="G174" s="48" t="s">
        <v>67</v>
      </c>
      <c r="H174" s="48" t="s">
        <v>235</v>
      </c>
      <c r="I174" s="48">
        <v>800</v>
      </c>
      <c r="J174" s="59">
        <f>J175</f>
        <v>2950000</v>
      </c>
      <c r="K174" s="59">
        <f>K175</f>
        <v>2874919.05</v>
      </c>
      <c r="L174" s="78">
        <f t="shared" si="7"/>
        <v>0.97454883050847452</v>
      </c>
    </row>
    <row r="175" spans="1:13" ht="25.5">
      <c r="A175" s="57" t="s">
        <v>108</v>
      </c>
      <c r="B175" s="58">
        <v>70</v>
      </c>
      <c r="C175" s="58">
        <v>0</v>
      </c>
      <c r="D175" s="58" t="s">
        <v>66</v>
      </c>
      <c r="E175" s="58">
        <v>130</v>
      </c>
      <c r="F175" s="48" t="s">
        <v>128</v>
      </c>
      <c r="G175" s="48" t="s">
        <v>67</v>
      </c>
      <c r="H175" s="48" t="s">
        <v>235</v>
      </c>
      <c r="I175" s="48">
        <v>810</v>
      </c>
      <c r="J175" s="59">
        <v>2950000</v>
      </c>
      <c r="K175" s="59">
        <v>2874919.05</v>
      </c>
      <c r="L175" s="78">
        <f t="shared" si="7"/>
        <v>0.97454883050847452</v>
      </c>
    </row>
    <row r="176" spans="1:13">
      <c r="A176" s="57" t="s">
        <v>165</v>
      </c>
      <c r="B176" s="58">
        <v>70</v>
      </c>
      <c r="C176" s="58">
        <v>0</v>
      </c>
      <c r="D176" s="58" t="s">
        <v>66</v>
      </c>
      <c r="E176" s="58">
        <v>130</v>
      </c>
      <c r="F176" s="48" t="s">
        <v>128</v>
      </c>
      <c r="G176" s="48" t="s">
        <v>67</v>
      </c>
      <c r="H176" s="48" t="s">
        <v>236</v>
      </c>
      <c r="I176" s="48"/>
      <c r="J176" s="59">
        <f>J177</f>
        <v>147129</v>
      </c>
      <c r="K176" s="59">
        <f>K177</f>
        <v>147128.43</v>
      </c>
      <c r="L176" s="78">
        <f t="shared" si="7"/>
        <v>0.99999612584874498</v>
      </c>
    </row>
    <row r="177" spans="1:12">
      <c r="A177" s="57" t="s">
        <v>78</v>
      </c>
      <c r="B177" s="58">
        <v>70</v>
      </c>
      <c r="C177" s="58">
        <v>0</v>
      </c>
      <c r="D177" s="58" t="s">
        <v>66</v>
      </c>
      <c r="E177" s="58">
        <v>130</v>
      </c>
      <c r="F177" s="48" t="s">
        <v>128</v>
      </c>
      <c r="G177" s="48" t="s">
        <v>67</v>
      </c>
      <c r="H177" s="48" t="s">
        <v>236</v>
      </c>
      <c r="I177" s="48">
        <v>800</v>
      </c>
      <c r="J177" s="59">
        <f>J178</f>
        <v>147129</v>
      </c>
      <c r="K177" s="59">
        <f>K178</f>
        <v>147128.43</v>
      </c>
      <c r="L177" s="78">
        <f t="shared" si="7"/>
        <v>0.99999612584874498</v>
      </c>
    </row>
    <row r="178" spans="1:12" ht="25.5">
      <c r="A178" s="57" t="s">
        <v>108</v>
      </c>
      <c r="B178" s="58">
        <v>70</v>
      </c>
      <c r="C178" s="58">
        <v>0</v>
      </c>
      <c r="D178" s="58" t="s">
        <v>66</v>
      </c>
      <c r="E178" s="58">
        <v>130</v>
      </c>
      <c r="F178" s="48" t="s">
        <v>128</v>
      </c>
      <c r="G178" s="48" t="s">
        <v>67</v>
      </c>
      <c r="H178" s="48" t="s">
        <v>236</v>
      </c>
      <c r="I178" s="48">
        <v>810</v>
      </c>
      <c r="J178" s="59">
        <v>147129</v>
      </c>
      <c r="K178" s="59">
        <v>147128.43</v>
      </c>
      <c r="L178" s="78">
        <f t="shared" si="7"/>
        <v>0.99999612584874498</v>
      </c>
    </row>
    <row r="179" spans="1:12">
      <c r="A179" s="57" t="s">
        <v>167</v>
      </c>
      <c r="B179" s="58">
        <v>70</v>
      </c>
      <c r="C179" s="58">
        <v>0</v>
      </c>
      <c r="D179" s="58" t="s">
        <v>66</v>
      </c>
      <c r="E179" s="58">
        <v>130</v>
      </c>
      <c r="F179" s="48" t="s">
        <v>128</v>
      </c>
      <c r="G179" s="48" t="s">
        <v>67</v>
      </c>
      <c r="H179" s="48" t="s">
        <v>237</v>
      </c>
      <c r="I179" s="48"/>
      <c r="J179" s="59">
        <f>J180</f>
        <v>400000</v>
      </c>
      <c r="K179" s="59">
        <f>K180</f>
        <v>400000</v>
      </c>
      <c r="L179" s="78">
        <f t="shared" si="7"/>
        <v>1</v>
      </c>
    </row>
    <row r="180" spans="1:12">
      <c r="A180" s="57" t="s">
        <v>78</v>
      </c>
      <c r="B180" s="58">
        <v>70</v>
      </c>
      <c r="C180" s="58">
        <v>0</v>
      </c>
      <c r="D180" s="58" t="s">
        <v>66</v>
      </c>
      <c r="E180" s="58">
        <v>130</v>
      </c>
      <c r="F180" s="48" t="s">
        <v>128</v>
      </c>
      <c r="G180" s="48" t="s">
        <v>67</v>
      </c>
      <c r="H180" s="48" t="s">
        <v>237</v>
      </c>
      <c r="I180" s="48">
        <v>800</v>
      </c>
      <c r="J180" s="59">
        <f>J181</f>
        <v>400000</v>
      </c>
      <c r="K180" s="59">
        <f>K181</f>
        <v>400000</v>
      </c>
      <c r="L180" s="78">
        <f t="shared" si="7"/>
        <v>1</v>
      </c>
    </row>
    <row r="181" spans="1:12" ht="25.5">
      <c r="A181" s="57" t="s">
        <v>108</v>
      </c>
      <c r="B181" s="58">
        <v>70</v>
      </c>
      <c r="C181" s="58">
        <v>0</v>
      </c>
      <c r="D181" s="58" t="s">
        <v>66</v>
      </c>
      <c r="E181" s="58">
        <v>130</v>
      </c>
      <c r="F181" s="48" t="s">
        <v>128</v>
      </c>
      <c r="G181" s="48" t="s">
        <v>67</v>
      </c>
      <c r="H181" s="48" t="s">
        <v>237</v>
      </c>
      <c r="I181" s="48">
        <v>810</v>
      </c>
      <c r="J181" s="59">
        <v>400000</v>
      </c>
      <c r="K181" s="59">
        <v>400000</v>
      </c>
      <c r="L181" s="78">
        <f t="shared" si="7"/>
        <v>1</v>
      </c>
    </row>
    <row r="182" spans="1:12" ht="38.25">
      <c r="A182" s="57" t="s">
        <v>169</v>
      </c>
      <c r="B182" s="58">
        <v>70</v>
      </c>
      <c r="C182" s="58">
        <v>0</v>
      </c>
      <c r="D182" s="58" t="s">
        <v>66</v>
      </c>
      <c r="E182" s="58">
        <v>130</v>
      </c>
      <c r="F182" s="48" t="s">
        <v>128</v>
      </c>
      <c r="G182" s="48" t="s">
        <v>67</v>
      </c>
      <c r="H182" s="48" t="s">
        <v>238</v>
      </c>
      <c r="I182" s="48"/>
      <c r="J182" s="59">
        <f>J183</f>
        <v>306479.8</v>
      </c>
      <c r="K182" s="59">
        <f>K183</f>
        <v>306479.8</v>
      </c>
      <c r="L182" s="78">
        <f t="shared" si="7"/>
        <v>1</v>
      </c>
    </row>
    <row r="183" spans="1:12">
      <c r="A183" s="57" t="s">
        <v>78</v>
      </c>
      <c r="B183" s="58">
        <v>70</v>
      </c>
      <c r="C183" s="58">
        <v>0</v>
      </c>
      <c r="D183" s="58" t="s">
        <v>66</v>
      </c>
      <c r="E183" s="58">
        <v>130</v>
      </c>
      <c r="F183" s="48" t="s">
        <v>128</v>
      </c>
      <c r="G183" s="48" t="s">
        <v>67</v>
      </c>
      <c r="H183" s="48" t="s">
        <v>238</v>
      </c>
      <c r="I183" s="48">
        <v>800</v>
      </c>
      <c r="J183" s="59">
        <f>J184</f>
        <v>306479.8</v>
      </c>
      <c r="K183" s="59">
        <f>K184</f>
        <v>306479.8</v>
      </c>
      <c r="L183" s="78">
        <f t="shared" si="7"/>
        <v>1</v>
      </c>
    </row>
    <row r="184" spans="1:12" ht="25.5">
      <c r="A184" s="57" t="s">
        <v>108</v>
      </c>
      <c r="B184" s="58">
        <v>70</v>
      </c>
      <c r="C184" s="58">
        <v>0</v>
      </c>
      <c r="D184" s="58" t="s">
        <v>66</v>
      </c>
      <c r="E184" s="58">
        <v>130</v>
      </c>
      <c r="F184" s="48" t="s">
        <v>128</v>
      </c>
      <c r="G184" s="48" t="s">
        <v>67</v>
      </c>
      <c r="H184" s="48" t="s">
        <v>238</v>
      </c>
      <c r="I184" s="48">
        <v>810</v>
      </c>
      <c r="J184" s="59">
        <v>306479.8</v>
      </c>
      <c r="K184" s="59">
        <v>306479.8</v>
      </c>
      <c r="L184" s="78">
        <f t="shared" si="7"/>
        <v>1</v>
      </c>
    </row>
    <row r="185" spans="1:12" s="44" customFormat="1">
      <c r="A185" s="57" t="s">
        <v>30</v>
      </c>
      <c r="B185" s="58">
        <v>70</v>
      </c>
      <c r="C185" s="58">
        <v>0</v>
      </c>
      <c r="D185" s="58" t="s">
        <v>66</v>
      </c>
      <c r="E185" s="58">
        <v>130</v>
      </c>
      <c r="F185" s="48" t="s">
        <v>81</v>
      </c>
      <c r="G185" s="48" t="s">
        <v>66</v>
      </c>
      <c r="H185" s="48"/>
      <c r="I185" s="48"/>
      <c r="J185" s="59">
        <f>J186+J191</f>
        <v>218832</v>
      </c>
      <c r="K185" s="59">
        <f>K186+K191</f>
        <v>218828.4</v>
      </c>
      <c r="L185" s="78">
        <f t="shared" si="7"/>
        <v>0.99998354902390874</v>
      </c>
    </row>
    <row r="186" spans="1:12">
      <c r="A186" s="57" t="s">
        <v>24</v>
      </c>
      <c r="B186" s="58">
        <v>70</v>
      </c>
      <c r="C186" s="58">
        <v>0</v>
      </c>
      <c r="D186" s="58" t="s">
        <v>66</v>
      </c>
      <c r="E186" s="58">
        <v>130</v>
      </c>
      <c r="F186" s="48" t="s">
        <v>81</v>
      </c>
      <c r="G186" s="48" t="s">
        <v>65</v>
      </c>
      <c r="H186" s="48"/>
      <c r="I186" s="48"/>
      <c r="J186" s="59">
        <f t="shared" ref="J186:K188" si="9">J187</f>
        <v>218832</v>
      </c>
      <c r="K186" s="59">
        <f t="shared" si="9"/>
        <v>218828.4</v>
      </c>
      <c r="L186" s="78">
        <f t="shared" si="7"/>
        <v>0.99998354902390874</v>
      </c>
    </row>
    <row r="187" spans="1:12">
      <c r="A187" s="57" t="s">
        <v>82</v>
      </c>
      <c r="B187" s="58">
        <v>70</v>
      </c>
      <c r="C187" s="58">
        <v>0</v>
      </c>
      <c r="D187" s="58" t="s">
        <v>66</v>
      </c>
      <c r="E187" s="58">
        <v>130</v>
      </c>
      <c r="F187" s="48" t="s">
        <v>81</v>
      </c>
      <c r="G187" s="48" t="s">
        <v>65</v>
      </c>
      <c r="H187" s="48" t="s">
        <v>183</v>
      </c>
      <c r="I187" s="48"/>
      <c r="J187" s="59">
        <f t="shared" si="9"/>
        <v>218832</v>
      </c>
      <c r="K187" s="59">
        <f t="shared" si="9"/>
        <v>218828.4</v>
      </c>
      <c r="L187" s="78">
        <f t="shared" si="7"/>
        <v>0.99998354902390874</v>
      </c>
    </row>
    <row r="188" spans="1:12">
      <c r="A188" s="57" t="s">
        <v>13</v>
      </c>
      <c r="B188" s="58">
        <v>70</v>
      </c>
      <c r="C188" s="58">
        <v>0</v>
      </c>
      <c r="D188" s="58" t="s">
        <v>66</v>
      </c>
      <c r="E188" s="58">
        <v>130</v>
      </c>
      <c r="F188" s="48" t="s">
        <v>81</v>
      </c>
      <c r="G188" s="48" t="s">
        <v>65</v>
      </c>
      <c r="H188" s="48" t="s">
        <v>183</v>
      </c>
      <c r="I188" s="48">
        <v>300</v>
      </c>
      <c r="J188" s="59">
        <f t="shared" si="9"/>
        <v>218832</v>
      </c>
      <c r="K188" s="59">
        <f t="shared" si="9"/>
        <v>218828.4</v>
      </c>
      <c r="L188" s="78">
        <f t="shared" si="7"/>
        <v>0.99998354902390874</v>
      </c>
    </row>
    <row r="189" spans="1:12" ht="36.75" customHeight="1">
      <c r="A189" s="60" t="s">
        <v>84</v>
      </c>
      <c r="B189" s="61">
        <v>70</v>
      </c>
      <c r="C189" s="61">
        <v>0</v>
      </c>
      <c r="D189" s="61" t="s">
        <v>66</v>
      </c>
      <c r="E189" s="61">
        <v>130</v>
      </c>
      <c r="F189" s="48" t="s">
        <v>81</v>
      </c>
      <c r="G189" s="48" t="s">
        <v>65</v>
      </c>
      <c r="H189" s="48" t="s">
        <v>183</v>
      </c>
      <c r="I189" s="48" t="s">
        <v>17</v>
      </c>
      <c r="J189" s="59">
        <v>218832</v>
      </c>
      <c r="K189" s="59">
        <f>218832-3.6</f>
        <v>218828.4</v>
      </c>
      <c r="L189" s="78">
        <f t="shared" si="7"/>
        <v>0.99998354902390874</v>
      </c>
    </row>
    <row r="190" spans="1:12" ht="0.75" hidden="1" customHeight="1" thickBot="1">
      <c r="A190" s="60" t="s">
        <v>85</v>
      </c>
      <c r="B190" s="61">
        <v>70</v>
      </c>
      <c r="C190" s="61">
        <v>0</v>
      </c>
      <c r="D190" s="61" t="s">
        <v>66</v>
      </c>
      <c r="E190" s="61">
        <v>130</v>
      </c>
      <c r="F190" s="48" t="s">
        <v>81</v>
      </c>
      <c r="G190" s="48" t="s">
        <v>65</v>
      </c>
      <c r="H190" s="48" t="s">
        <v>86</v>
      </c>
      <c r="I190" s="48" t="s">
        <v>87</v>
      </c>
      <c r="J190" s="59">
        <f>313125-94293</f>
        <v>218832</v>
      </c>
      <c r="K190" s="59">
        <f>313125-94293</f>
        <v>218832</v>
      </c>
      <c r="L190" s="78">
        <f t="shared" si="7"/>
        <v>1</v>
      </c>
    </row>
    <row r="191" spans="1:12" ht="0.75" hidden="1" customHeight="1" thickBot="1">
      <c r="A191" s="68" t="s">
        <v>239</v>
      </c>
      <c r="B191" s="54">
        <v>70</v>
      </c>
      <c r="C191" s="54">
        <v>0</v>
      </c>
      <c r="D191" s="54" t="s">
        <v>66</v>
      </c>
      <c r="E191" s="54">
        <v>130</v>
      </c>
      <c r="F191" s="49" t="s">
        <v>240</v>
      </c>
      <c r="G191" s="49" t="s">
        <v>240</v>
      </c>
      <c r="H191" s="49"/>
      <c r="I191" s="49"/>
      <c r="J191" s="56">
        <f t="shared" ref="J191:K194" si="10">J192</f>
        <v>0</v>
      </c>
      <c r="K191" s="56">
        <f t="shared" si="10"/>
        <v>0</v>
      </c>
      <c r="L191" s="78" t="e">
        <f t="shared" si="7"/>
        <v>#DIV/0!</v>
      </c>
    </row>
    <row r="192" spans="1:12" hidden="1">
      <c r="A192" s="55" t="s">
        <v>94</v>
      </c>
      <c r="B192" s="53">
        <v>70</v>
      </c>
      <c r="C192" s="53">
        <v>0</v>
      </c>
      <c r="D192" s="53" t="s">
        <v>66</v>
      </c>
      <c r="E192" s="53">
        <v>130</v>
      </c>
      <c r="F192" s="49" t="s">
        <v>240</v>
      </c>
      <c r="G192" s="49" t="s">
        <v>240</v>
      </c>
      <c r="H192" s="49"/>
      <c r="I192" s="49"/>
      <c r="J192" s="56">
        <f t="shared" si="10"/>
        <v>0</v>
      </c>
      <c r="K192" s="56">
        <f t="shared" si="10"/>
        <v>0</v>
      </c>
      <c r="L192" s="78" t="e">
        <f t="shared" si="7"/>
        <v>#DIV/0!</v>
      </c>
    </row>
    <row r="193" spans="1:12" hidden="1">
      <c r="A193" s="55" t="s">
        <v>13</v>
      </c>
      <c r="B193" s="53">
        <v>70</v>
      </c>
      <c r="C193" s="53">
        <v>0</v>
      </c>
      <c r="D193" s="53" t="s">
        <v>66</v>
      </c>
      <c r="E193" s="53">
        <v>130</v>
      </c>
      <c r="F193" s="49" t="s">
        <v>240</v>
      </c>
      <c r="G193" s="49" t="s">
        <v>240</v>
      </c>
      <c r="H193" s="49"/>
      <c r="I193" s="49">
        <v>300</v>
      </c>
      <c r="J193" s="56">
        <f t="shared" si="10"/>
        <v>0</v>
      </c>
      <c r="K193" s="56">
        <f t="shared" si="10"/>
        <v>0</v>
      </c>
      <c r="L193" s="78" t="e">
        <f t="shared" si="7"/>
        <v>#DIV/0!</v>
      </c>
    </row>
    <row r="194" spans="1:12" ht="38.25" hidden="1">
      <c r="A194" s="68" t="s">
        <v>84</v>
      </c>
      <c r="B194" s="54">
        <v>70</v>
      </c>
      <c r="C194" s="54">
        <v>0</v>
      </c>
      <c r="D194" s="54" t="s">
        <v>66</v>
      </c>
      <c r="E194" s="54">
        <v>130</v>
      </c>
      <c r="F194" s="49" t="s">
        <v>240</v>
      </c>
      <c r="G194" s="49" t="s">
        <v>240</v>
      </c>
      <c r="H194" s="49"/>
      <c r="I194" s="49" t="s">
        <v>17</v>
      </c>
      <c r="J194" s="56">
        <f t="shared" si="10"/>
        <v>0</v>
      </c>
      <c r="K194" s="56">
        <f t="shared" si="10"/>
        <v>0</v>
      </c>
      <c r="L194" s="78" t="e">
        <f t="shared" si="7"/>
        <v>#DIV/0!</v>
      </c>
    </row>
    <row r="195" spans="1:12" ht="38.25" hidden="1">
      <c r="A195" s="68" t="s">
        <v>85</v>
      </c>
      <c r="B195" s="54">
        <v>70</v>
      </c>
      <c r="C195" s="54">
        <v>0</v>
      </c>
      <c r="D195" s="54" t="s">
        <v>66</v>
      </c>
      <c r="E195" s="54">
        <v>130</v>
      </c>
      <c r="F195" s="49" t="s">
        <v>240</v>
      </c>
      <c r="G195" s="49" t="s">
        <v>240</v>
      </c>
      <c r="H195" s="49"/>
      <c r="I195" s="49" t="s">
        <v>87</v>
      </c>
      <c r="J195" s="56"/>
      <c r="K195" s="56"/>
      <c r="L195" s="78" t="e">
        <f t="shared" si="7"/>
        <v>#DIV/0!</v>
      </c>
    </row>
    <row r="196" spans="1:12" s="44" customFormat="1" ht="25.5">
      <c r="A196" s="57" t="s">
        <v>171</v>
      </c>
      <c r="B196" s="58">
        <v>70</v>
      </c>
      <c r="C196" s="58">
        <v>0</v>
      </c>
      <c r="D196" s="58" t="s">
        <v>66</v>
      </c>
      <c r="E196" s="58">
        <v>130</v>
      </c>
      <c r="F196" s="48" t="s">
        <v>172</v>
      </c>
      <c r="G196" s="48" t="s">
        <v>66</v>
      </c>
      <c r="H196" s="48"/>
      <c r="I196" s="48"/>
      <c r="J196" s="59">
        <f>J197+J202</f>
        <v>2200000</v>
      </c>
      <c r="K196" s="59">
        <f>K197+K202</f>
        <v>2200000</v>
      </c>
      <c r="L196" s="78">
        <f t="shared" si="7"/>
        <v>1</v>
      </c>
    </row>
    <row r="197" spans="1:12">
      <c r="A197" s="57" t="s">
        <v>59</v>
      </c>
      <c r="B197" s="58">
        <v>70</v>
      </c>
      <c r="C197" s="58">
        <v>0</v>
      </c>
      <c r="D197" s="58" t="s">
        <v>66</v>
      </c>
      <c r="E197" s="58">
        <v>130</v>
      </c>
      <c r="F197" s="48" t="s">
        <v>172</v>
      </c>
      <c r="G197" s="48" t="s">
        <v>67</v>
      </c>
      <c r="H197" s="48"/>
      <c r="I197" s="48"/>
      <c r="J197" s="59">
        <f t="shared" ref="J197:K199" si="11">J198</f>
        <v>2200000</v>
      </c>
      <c r="K197" s="59">
        <f t="shared" si="11"/>
        <v>2200000</v>
      </c>
      <c r="L197" s="78">
        <f t="shared" si="7"/>
        <v>1</v>
      </c>
    </row>
    <row r="198" spans="1:12" ht="25.5">
      <c r="A198" s="57" t="s">
        <v>51</v>
      </c>
      <c r="B198" s="58">
        <v>70</v>
      </c>
      <c r="C198" s="58">
        <v>0</v>
      </c>
      <c r="D198" s="58" t="s">
        <v>66</v>
      </c>
      <c r="E198" s="58">
        <v>130</v>
      </c>
      <c r="F198" s="48" t="s">
        <v>172</v>
      </c>
      <c r="G198" s="48" t="s">
        <v>67</v>
      </c>
      <c r="H198" s="48" t="s">
        <v>241</v>
      </c>
      <c r="I198" s="48"/>
      <c r="J198" s="59">
        <f t="shared" si="11"/>
        <v>2200000</v>
      </c>
      <c r="K198" s="59">
        <f t="shared" si="11"/>
        <v>2200000</v>
      </c>
      <c r="L198" s="78">
        <f t="shared" ref="L198:L201" si="12">K198/J198</f>
        <v>1</v>
      </c>
    </row>
    <row r="199" spans="1:12">
      <c r="A199" s="57" t="s">
        <v>92</v>
      </c>
      <c r="B199" s="58">
        <v>70</v>
      </c>
      <c r="C199" s="58">
        <v>0</v>
      </c>
      <c r="D199" s="58" t="s">
        <v>66</v>
      </c>
      <c r="E199" s="58">
        <v>130</v>
      </c>
      <c r="F199" s="48" t="s">
        <v>172</v>
      </c>
      <c r="G199" s="48" t="s">
        <v>67</v>
      </c>
      <c r="H199" s="48" t="s">
        <v>241</v>
      </c>
      <c r="I199" s="48" t="s">
        <v>11</v>
      </c>
      <c r="J199" s="59">
        <f t="shared" si="11"/>
        <v>2200000</v>
      </c>
      <c r="K199" s="59">
        <f t="shared" si="11"/>
        <v>2200000</v>
      </c>
      <c r="L199" s="78">
        <f t="shared" si="12"/>
        <v>1</v>
      </c>
    </row>
    <row r="200" spans="1:12">
      <c r="A200" s="60" t="s">
        <v>20</v>
      </c>
      <c r="B200" s="61">
        <v>70</v>
      </c>
      <c r="C200" s="61">
        <v>0</v>
      </c>
      <c r="D200" s="61" t="s">
        <v>66</v>
      </c>
      <c r="E200" s="61">
        <v>130</v>
      </c>
      <c r="F200" s="48" t="s">
        <v>172</v>
      </c>
      <c r="G200" s="48" t="s">
        <v>67</v>
      </c>
      <c r="H200" s="48" t="s">
        <v>241</v>
      </c>
      <c r="I200" s="48" t="s">
        <v>21</v>
      </c>
      <c r="J200" s="59">
        <v>2200000</v>
      </c>
      <c r="K200" s="59">
        <v>2200000</v>
      </c>
      <c r="L200" s="78">
        <f t="shared" si="12"/>
        <v>1</v>
      </c>
    </row>
    <row r="201" spans="1:12">
      <c r="A201" s="73" t="s">
        <v>61</v>
      </c>
      <c r="B201" s="74">
        <v>70</v>
      </c>
      <c r="C201" s="74">
        <v>0</v>
      </c>
      <c r="D201" s="74" t="s">
        <v>66</v>
      </c>
      <c r="E201" s="74"/>
      <c r="F201" s="75"/>
      <c r="G201" s="75"/>
      <c r="H201" s="75"/>
      <c r="I201" s="75"/>
      <c r="J201" s="76">
        <f>J5+J23+J196</f>
        <v>57892469.310000002</v>
      </c>
      <c r="K201" s="76">
        <f>K5+K23+K196</f>
        <v>57002681.81000001</v>
      </c>
      <c r="L201" s="77">
        <f t="shared" si="12"/>
        <v>0.98463034120663606</v>
      </c>
    </row>
    <row r="203" spans="1:12">
      <c r="J203" s="45"/>
      <c r="K203" s="45"/>
      <c r="L203" s="45"/>
    </row>
    <row r="204" spans="1:12">
      <c r="J204" s="46"/>
      <c r="K204" s="46"/>
      <c r="L204" s="46"/>
    </row>
    <row r="205" spans="1:12">
      <c r="J205" s="45"/>
      <c r="K205" s="45"/>
      <c r="L205" s="45"/>
    </row>
    <row r="206" spans="1:12" ht="17.25">
      <c r="J206" s="47"/>
      <c r="K206" s="47"/>
      <c r="L206" s="47"/>
    </row>
  </sheetData>
  <mergeCells count="2">
    <mergeCell ref="A2:L2"/>
    <mergeCell ref="K1:L1"/>
  </mergeCells>
  <pageMargins left="0.7" right="0.7" top="0.75" bottom="0.75" header="0.3" footer="0.3"/>
  <pageSetup paperSize="9" scale="4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F7" sqref="F7"/>
    </sheetView>
  </sheetViews>
  <sheetFormatPr defaultRowHeight="12.75"/>
  <cols>
    <col min="1" max="1" width="51.28515625" style="1" customWidth="1"/>
    <col min="2" max="2" width="11.42578125" style="1" customWidth="1"/>
    <col min="3" max="6" width="16" style="1" customWidth="1"/>
    <col min="7" max="7" width="14.140625" style="1" customWidth="1"/>
    <col min="8" max="16384" width="9.140625" style="1"/>
  </cols>
  <sheetData>
    <row r="1" spans="1:7" ht="50.25" customHeight="1">
      <c r="A1" s="11" t="s">
        <v>52</v>
      </c>
      <c r="B1" s="10" t="s">
        <v>53</v>
      </c>
      <c r="C1" s="10" t="s">
        <v>54</v>
      </c>
      <c r="D1" s="10" t="s">
        <v>176</v>
      </c>
      <c r="E1" s="10" t="s">
        <v>60</v>
      </c>
      <c r="F1" s="13" t="s">
        <v>175</v>
      </c>
      <c r="G1" s="15" t="s">
        <v>177</v>
      </c>
    </row>
    <row r="2" spans="1:7" ht="25.5">
      <c r="A2" s="4" t="s">
        <v>55</v>
      </c>
      <c r="B2" s="5" t="s">
        <v>56</v>
      </c>
      <c r="C2" s="6">
        <f t="shared" ref="C2:D2" si="0">C3+C8+C10+C13+C17+C19</f>
        <v>57892469.310000002</v>
      </c>
      <c r="D2" s="6">
        <f t="shared" si="0"/>
        <v>57002681.810000002</v>
      </c>
      <c r="E2" s="12">
        <f>D2/C2*100</f>
        <v>98.463034120663593</v>
      </c>
      <c r="F2" s="12">
        <f>F3+F8+F10+F13+F17+F19</f>
        <v>7947691.3699999992</v>
      </c>
      <c r="G2" s="3">
        <f>D2/F2*100</f>
        <v>717.22314262437203</v>
      </c>
    </row>
    <row r="3" spans="1:7">
      <c r="A3" s="7" t="s">
        <v>27</v>
      </c>
      <c r="B3" s="8" t="s">
        <v>28</v>
      </c>
      <c r="C3" s="9">
        <f>C4+C5+C6+C7</f>
        <v>1011670.09</v>
      </c>
      <c r="D3" s="9">
        <f>D4+D5+D6+D7</f>
        <v>1010485.72</v>
      </c>
      <c r="E3" s="12">
        <f t="shared" ref="E3:E20" si="1">D3/C3*100</f>
        <v>99.882929226463546</v>
      </c>
      <c r="F3" s="14">
        <f>F4+F5+F6+F7</f>
        <v>72140.47</v>
      </c>
      <c r="G3" s="3">
        <f t="shared" ref="G3:G20" si="2">D3/F3*100</f>
        <v>1400.7196238117108</v>
      </c>
    </row>
    <row r="4" spans="1:7" ht="38.25">
      <c r="A4" s="7" t="s">
        <v>3</v>
      </c>
      <c r="B4" s="8" t="s">
        <v>29</v>
      </c>
      <c r="C4" s="9">
        <f>'Прил 2'!G7</f>
        <v>473833.08999999997</v>
      </c>
      <c r="D4" s="9">
        <f>'Прил 2'!H7</f>
        <v>473833.08999999997</v>
      </c>
      <c r="E4" s="12">
        <f t="shared" si="1"/>
        <v>100</v>
      </c>
      <c r="F4" s="14">
        <v>60940.47</v>
      </c>
      <c r="G4" s="3">
        <f t="shared" si="2"/>
        <v>777.53435442818204</v>
      </c>
    </row>
    <row r="5" spans="1:7" ht="38.25">
      <c r="A5" s="7" t="s">
        <v>57</v>
      </c>
      <c r="B5" s="8" t="s">
        <v>34</v>
      </c>
      <c r="C5" s="9">
        <f>'Прил 2'!G25</f>
        <v>43547</v>
      </c>
      <c r="D5" s="9">
        <f>'Прил 2'!H25</f>
        <v>43547</v>
      </c>
      <c r="E5" s="12">
        <f t="shared" si="1"/>
        <v>100</v>
      </c>
      <c r="F5" s="14">
        <v>0</v>
      </c>
      <c r="G5" s="3" t="e">
        <f t="shared" si="2"/>
        <v>#DIV/0!</v>
      </c>
    </row>
    <row r="6" spans="1:7">
      <c r="A6" s="7" t="s">
        <v>18</v>
      </c>
      <c r="B6" s="8" t="s">
        <v>35</v>
      </c>
      <c r="C6" s="9">
        <f>0</f>
        <v>0</v>
      </c>
      <c r="D6" s="9">
        <v>0</v>
      </c>
      <c r="E6" s="12" t="e">
        <f t="shared" si="1"/>
        <v>#DIV/0!</v>
      </c>
      <c r="F6" s="14">
        <v>0</v>
      </c>
      <c r="G6" s="3" t="e">
        <f t="shared" si="2"/>
        <v>#DIV/0!</v>
      </c>
    </row>
    <row r="7" spans="1:7">
      <c r="A7" s="7" t="s">
        <v>9</v>
      </c>
      <c r="B7" s="8" t="s">
        <v>36</v>
      </c>
      <c r="C7" s="9">
        <f>'Прил 2'!G33</f>
        <v>494290</v>
      </c>
      <c r="D7" s="9">
        <f>'Прил 2'!H33</f>
        <v>493105.63</v>
      </c>
      <c r="E7" s="12">
        <f t="shared" si="1"/>
        <v>99.760389649800729</v>
      </c>
      <c r="F7" s="14">
        <v>11200</v>
      </c>
      <c r="G7" s="3">
        <f t="shared" si="2"/>
        <v>4402.7288392857145</v>
      </c>
    </row>
    <row r="8" spans="1:7" ht="25.5" hidden="1">
      <c r="A8" s="7" t="s">
        <v>37</v>
      </c>
      <c r="B8" s="8" t="s">
        <v>38</v>
      </c>
      <c r="C8" s="9">
        <f t="shared" ref="C8:D8" si="3">C9</f>
        <v>0</v>
      </c>
      <c r="D8" s="9">
        <f t="shared" si="3"/>
        <v>0</v>
      </c>
      <c r="E8" s="12" t="e">
        <f t="shared" si="1"/>
        <v>#DIV/0!</v>
      </c>
      <c r="F8" s="14">
        <f>F9</f>
        <v>0</v>
      </c>
      <c r="G8" s="3" t="e">
        <f t="shared" si="2"/>
        <v>#DIV/0!</v>
      </c>
    </row>
    <row r="9" spans="1:7" ht="25.5" hidden="1">
      <c r="A9" s="7" t="s">
        <v>25</v>
      </c>
      <c r="B9" s="8" t="s">
        <v>39</v>
      </c>
      <c r="C9" s="9">
        <v>0</v>
      </c>
      <c r="D9" s="9">
        <v>0</v>
      </c>
      <c r="E9" s="12" t="e">
        <f t="shared" si="1"/>
        <v>#DIV/0!</v>
      </c>
      <c r="F9" s="14">
        <v>0</v>
      </c>
      <c r="G9" s="3" t="e">
        <f t="shared" si="2"/>
        <v>#DIV/0!</v>
      </c>
    </row>
    <row r="10" spans="1:7">
      <c r="A10" s="7" t="s">
        <v>40</v>
      </c>
      <c r="B10" s="8" t="s">
        <v>41</v>
      </c>
      <c r="C10" s="9">
        <f t="shared" ref="C10:D10" si="4">C11+C12</f>
        <v>30399349.800000001</v>
      </c>
      <c r="D10" s="9">
        <f t="shared" si="4"/>
        <v>30399345.660000004</v>
      </c>
      <c r="E10" s="12">
        <f t="shared" si="1"/>
        <v>99.99998638128767</v>
      </c>
      <c r="F10" s="14">
        <f>F11+F12</f>
        <v>3932577.9799999995</v>
      </c>
      <c r="G10" s="3">
        <f t="shared" si="2"/>
        <v>773.01316883231925</v>
      </c>
    </row>
    <row r="11" spans="1:7">
      <c r="A11" s="7" t="s">
        <v>10</v>
      </c>
      <c r="B11" s="8" t="s">
        <v>42</v>
      </c>
      <c r="C11" s="9">
        <f>'Прил 2'!G52</f>
        <v>451500</v>
      </c>
      <c r="D11" s="9">
        <f>'Прил 2'!H52</f>
        <v>451500</v>
      </c>
      <c r="E11" s="12">
        <f t="shared" si="1"/>
        <v>100</v>
      </c>
      <c r="F11" s="14">
        <v>75250</v>
      </c>
      <c r="G11" s="3">
        <f t="shared" si="2"/>
        <v>600</v>
      </c>
    </row>
    <row r="12" spans="1:7">
      <c r="A12" s="7" t="s">
        <v>22</v>
      </c>
      <c r="B12" s="8" t="s">
        <v>43</v>
      </c>
      <c r="C12" s="9">
        <f>'Прил 2'!G56</f>
        <v>29947849.800000001</v>
      </c>
      <c r="D12" s="9">
        <f>'Прил 2'!H56</f>
        <v>29947845.660000004</v>
      </c>
      <c r="E12" s="12">
        <f t="shared" si="1"/>
        <v>99.999986175969141</v>
      </c>
      <c r="F12" s="14">
        <v>3857327.9799999995</v>
      </c>
      <c r="G12" s="3">
        <f t="shared" si="2"/>
        <v>776.38836560639083</v>
      </c>
    </row>
    <row r="13" spans="1:7">
      <c r="A13" s="7" t="s">
        <v>44</v>
      </c>
      <c r="B13" s="8" t="s">
        <v>45</v>
      </c>
      <c r="C13" s="9">
        <f>C14+C15+C16</f>
        <v>23968324.420000002</v>
      </c>
      <c r="D13" s="9">
        <f>D14+D15+D16</f>
        <v>23079729.030000001</v>
      </c>
      <c r="E13" s="12">
        <f t="shared" si="1"/>
        <v>96.292626157636093</v>
      </c>
      <c r="F13" s="14">
        <f>F14+F15+F16</f>
        <v>3864692.57</v>
      </c>
      <c r="G13" s="3">
        <f t="shared" si="2"/>
        <v>597.19443686564705</v>
      </c>
    </row>
    <row r="14" spans="1:7">
      <c r="A14" s="7" t="s">
        <v>14</v>
      </c>
      <c r="B14" s="8" t="s">
        <v>46</v>
      </c>
      <c r="C14" s="9">
        <f>'Прил 2'!G79</f>
        <v>294467.02</v>
      </c>
      <c r="D14" s="9">
        <f>'Прил 2'!H79</f>
        <v>294453.02</v>
      </c>
      <c r="E14" s="12">
        <f t="shared" si="1"/>
        <v>99.995245647543143</v>
      </c>
      <c r="F14" s="14">
        <v>54174.84</v>
      </c>
      <c r="G14" s="3">
        <f t="shared" si="2"/>
        <v>543.52356186008126</v>
      </c>
    </row>
    <row r="15" spans="1:7">
      <c r="A15" s="7" t="s">
        <v>15</v>
      </c>
      <c r="B15" s="8" t="s">
        <v>47</v>
      </c>
      <c r="C15" s="9">
        <f>'Прил 2'!G86</f>
        <v>7763917.3499999996</v>
      </c>
      <c r="D15" s="9">
        <f>'Прил 2'!H86</f>
        <v>7209027.3999999994</v>
      </c>
      <c r="E15" s="12">
        <f t="shared" si="1"/>
        <v>92.852964232031653</v>
      </c>
      <c r="F15" s="14">
        <v>531900</v>
      </c>
      <c r="G15" s="3">
        <f t="shared" si="2"/>
        <v>1355.3351005828163</v>
      </c>
    </row>
    <row r="16" spans="1:7">
      <c r="A16" s="7" t="s">
        <v>16</v>
      </c>
      <c r="B16" s="8" t="s">
        <v>48</v>
      </c>
      <c r="C16" s="9">
        <f>'Прил 2'!G102</f>
        <v>15909940.050000001</v>
      </c>
      <c r="D16" s="9">
        <f>'Прил 2'!H102</f>
        <v>15576248.609999999</v>
      </c>
      <c r="E16" s="12">
        <f t="shared" si="1"/>
        <v>97.902622895175512</v>
      </c>
      <c r="F16" s="14">
        <v>3278617.73</v>
      </c>
      <c r="G16" s="3">
        <f t="shared" si="2"/>
        <v>475.08584082475511</v>
      </c>
    </row>
    <row r="17" spans="1:7">
      <c r="A17" s="7" t="s">
        <v>30</v>
      </c>
      <c r="B17" s="8" t="s">
        <v>31</v>
      </c>
      <c r="C17" s="9">
        <f t="shared" ref="C17:D17" si="5">C18</f>
        <v>313125</v>
      </c>
      <c r="D17" s="9">
        <f t="shared" si="5"/>
        <v>313121.40000000002</v>
      </c>
      <c r="E17" s="12">
        <f t="shared" si="1"/>
        <v>99.998850299401212</v>
      </c>
      <c r="F17" s="14">
        <f>F18</f>
        <v>78280.350000000006</v>
      </c>
      <c r="G17" s="3">
        <f t="shared" si="2"/>
        <v>400</v>
      </c>
    </row>
    <row r="18" spans="1:7">
      <c r="A18" s="7" t="s">
        <v>24</v>
      </c>
      <c r="B18" s="8" t="s">
        <v>32</v>
      </c>
      <c r="C18" s="9">
        <f>'Прил 2'!G134+'Прил 2'!G21</f>
        <v>313125</v>
      </c>
      <c r="D18" s="9">
        <f>'Прил 2'!H134+'Прил 2'!H21</f>
        <v>313121.40000000002</v>
      </c>
      <c r="E18" s="12">
        <f t="shared" si="1"/>
        <v>99.998850299401212</v>
      </c>
      <c r="F18" s="14">
        <v>78280.350000000006</v>
      </c>
      <c r="G18" s="3">
        <f t="shared" si="2"/>
        <v>400</v>
      </c>
    </row>
    <row r="19" spans="1:7" ht="38.25">
      <c r="A19" s="7" t="s">
        <v>58</v>
      </c>
      <c r="B19" s="8" t="s">
        <v>49</v>
      </c>
      <c r="C19" s="9">
        <f>C20</f>
        <v>2200000</v>
      </c>
      <c r="D19" s="9">
        <f>D20</f>
        <v>2200000</v>
      </c>
      <c r="E19" s="12">
        <f t="shared" si="1"/>
        <v>100</v>
      </c>
      <c r="F19" s="14">
        <f>F20</f>
        <v>0</v>
      </c>
      <c r="G19" s="3" t="e">
        <f t="shared" si="2"/>
        <v>#DIV/0!</v>
      </c>
    </row>
    <row r="20" spans="1:7">
      <c r="A20" s="7" t="s">
        <v>59</v>
      </c>
      <c r="B20" s="8" t="s">
        <v>50</v>
      </c>
      <c r="C20" s="9">
        <f>'Прил 2'!G138</f>
        <v>2200000</v>
      </c>
      <c r="D20" s="9">
        <f>'Прил 2'!H138</f>
        <v>2200000</v>
      </c>
      <c r="E20" s="12">
        <f t="shared" si="1"/>
        <v>100</v>
      </c>
      <c r="F20" s="14">
        <v>0</v>
      </c>
      <c r="G20" s="3" t="e">
        <f t="shared" si="2"/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 2</vt:lpstr>
      <vt:lpstr>Прил 3</vt:lpstr>
      <vt:lpstr>Лист3</vt:lpstr>
      <vt:lpstr>'Прил 3'!Область_печати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Gorinspector</cp:lastModifiedBy>
  <cp:lastPrinted>2018-05-29T13:16:41Z</cp:lastPrinted>
  <dcterms:created xsi:type="dcterms:W3CDTF">2017-04-21T10:12:48Z</dcterms:created>
  <dcterms:modified xsi:type="dcterms:W3CDTF">2018-07-02T13:10:03Z</dcterms:modified>
</cp:coreProperties>
</file>