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5480" windowHeight="10965" activeTab="0"/>
  </bookViews>
  <sheets>
    <sheet name="Приложение 6" sheetId="1" r:id="rId1"/>
    <sheet name="Приложение 7" sheetId="2" r:id="rId2"/>
  </sheets>
  <definedNames>
    <definedName name="_xlnm.Print_Area" localSheetId="0">'Приложение 6'!$A$1:$G$178</definedName>
    <definedName name="_xlnm.Print_Area" localSheetId="1">'Приложение 7'!$A$1:$H$194</definedName>
  </definedNames>
  <calcPr fullCalcOnLoad="1"/>
</workbook>
</file>

<file path=xl/sharedStrings.xml><?xml version="1.0" encoding="utf-8"?>
<sst xmlns="http://schemas.openxmlformats.org/spreadsheetml/2006/main" count="1189" uniqueCount="157">
  <si>
    <t>Наименование</t>
  </si>
  <si>
    <t>Разд.
подр.</t>
  </si>
  <si>
    <t>цел.
ст.</t>
  </si>
  <si>
    <t>Вид.
расх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</si>
  <si>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</si>
  <si>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</si>
  <si>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Совета народных депутатов города Трубчевска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</si>
  <si>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</si>
  <si>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обеспечениягосударственных (муниципальных) нужд</t>
  </si>
  <si>
    <t>Иные бюджетные ассигонования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</si>
  <si>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</si>
  <si>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Передаваемые полномочия в области финансового контроля</t>
  </si>
  <si>
    <t>Выполнение функций органами местного самоуправления</t>
  </si>
  <si>
    <t>Иные межбюджетные трансферты</t>
  </si>
  <si>
    <t>Резервные фонды</t>
  </si>
  <si>
    <t>Резервные фонды местной администрации</t>
  </si>
  <si>
    <t>Резервные средства</t>
  </si>
  <si>
    <t>Другие общегосударственные вопросы</t>
  </si>
  <si>
    <t>Осуществления отдельных государственных полномочий  по предоставлению перечня должностных лиц, уполномоченных составлять протоколы об административных правонарушениях</t>
  </si>
  <si>
    <t>НАЦИОНАЛЬНАЯ ЭКОНОМИКА</t>
  </si>
  <si>
    <t>Субсидии юридическим лицам(кроме некоммерческих организаций), индивидуальным предпринимателям, физическим лицам</t>
  </si>
  <si>
    <t>Дорожное хозяйство (дорожные фонды)</t>
  </si>
  <si>
    <t xml:space="preserve">Обеспечение безопасности дорожного движения 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</si>
  <si>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</si>
  <si>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</si>
  <si>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</si>
  <si>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</si>
  <si>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мест пляжного отдыха</t>
  </si>
  <si>
    <t>СОЦИАЛЬНАЯ ПОЛИТИКА</t>
  </si>
  <si>
    <t>Пенсионное обеспечение</t>
  </si>
  <si>
    <t>Социальное обеспечение и иные выплаты населению</t>
  </si>
  <si>
    <t>Итого:</t>
  </si>
  <si>
    <t>0103</t>
  </si>
  <si>
    <t>0106</t>
  </si>
  <si>
    <t>0111</t>
  </si>
  <si>
    <t>0100</t>
  </si>
  <si>
    <t>0113</t>
  </si>
  <si>
    <t>0400</t>
  </si>
  <si>
    <t>0409</t>
  </si>
  <si>
    <t>0500</t>
  </si>
  <si>
    <t>0501</t>
  </si>
  <si>
    <t>0502</t>
  </si>
  <si>
    <t>0503</t>
  </si>
  <si>
    <t>Жилищно-коммунальное хозяйство</t>
  </si>
  <si>
    <t>200</t>
  </si>
  <si>
    <t>240</t>
  </si>
  <si>
    <t>Прочие мероприятия по благоустройству поселения</t>
  </si>
  <si>
    <t>600</t>
  </si>
  <si>
    <t>630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</si>
  <si>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</si>
  <si>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некоммерческим организациям (за исключением государственных (муниципальных) учреждений)
</t>
  </si>
  <si>
    <t>Глава</t>
  </si>
  <si>
    <t>Совет народных депутатов города Трубчевска</t>
  </si>
  <si>
    <t>Администрация Трубчевского муниципального района</t>
  </si>
  <si>
    <t>320</t>
  </si>
  <si>
    <t>321</t>
  </si>
  <si>
    <t xml:space="preserve">Социальные выплаты гражданам, кроме публичных нормативных социальных выплат
</t>
  </si>
  <si>
    <t xml:space="preserve">Пособия, компенсации и иные социальные выплаты гражданам, кроме публичных нормативных обязательств
</t>
  </si>
  <si>
    <t xml:space="preserve">Фонд оплаты труда государственных (муниципальных)
органов и взносы по обязательному социальному страхованию
</t>
  </si>
  <si>
    <t>121</t>
  </si>
  <si>
    <t xml:space="preserve">Прочая закупка товаров, работ и услуг для обеспечения государственных (муниципальных) нужд
</t>
  </si>
  <si>
    <t>244</t>
  </si>
  <si>
    <t>Прочая закупка товаров, работ и услуг для обеспечения государственных (муниципальных) нужд</t>
  </si>
  <si>
    <t>800</t>
  </si>
  <si>
    <t>400</t>
  </si>
  <si>
    <t>414</t>
  </si>
  <si>
    <t xml:space="preserve">Капитальные вложения в объекты государственной
(муниципальной) собственности
</t>
  </si>
  <si>
    <t>1003</t>
  </si>
  <si>
    <t xml:space="preserve">Социальное обеспечение населения
</t>
  </si>
  <si>
    <t>70.0.00.10050</t>
  </si>
  <si>
    <t>70.0.00.10070</t>
  </si>
  <si>
    <t>70.0.00.10120</t>
  </si>
  <si>
    <t>70.0.00.10100</t>
  </si>
  <si>
    <t>Реализация полномочий муниципального образования город Трубчевск в области общегосударственных вопросов</t>
  </si>
  <si>
    <t>70.0.00.10110</t>
  </si>
  <si>
    <t>70.0.00.10130</t>
  </si>
  <si>
    <t>70.0.00.16510</t>
  </si>
  <si>
    <t>70.0.00.41000</t>
  </si>
  <si>
    <t>70.0.00.42000</t>
  </si>
  <si>
    <t>Ремонт дворовых территорий многоквартирных домов</t>
  </si>
  <si>
    <t>70.0.00.51000</t>
  </si>
  <si>
    <t>70.0.00.60100</t>
  </si>
  <si>
    <t>Озеленение территории поселения</t>
  </si>
  <si>
    <t>Организация и содержание мест захоронений</t>
  </si>
  <si>
    <t>70.0.00.60200</t>
  </si>
  <si>
    <t>70.0.00.60300</t>
  </si>
  <si>
    <t>70.0.00.60400</t>
  </si>
  <si>
    <t>70.0.00.60500</t>
  </si>
  <si>
    <t>70.0.00.60600</t>
  </si>
  <si>
    <t>Ремонт и содержание  автомобильных дорог местного значения и обеспечение безопасности дорожного движения на них</t>
  </si>
  <si>
    <t>Содержание и ремонт муниципального жилищного фонда</t>
  </si>
  <si>
    <t>70.0.00.51100</t>
  </si>
  <si>
    <t>70.0.00.51200</t>
  </si>
  <si>
    <t>70.0.00.52100</t>
  </si>
  <si>
    <t xml:space="preserve">Капитальные вложения в объекты коммунальной инфраструктуры
</t>
  </si>
  <si>
    <t xml:space="preserve">Ремонт и содержание объектов коммунальной инфраструктуры
</t>
  </si>
  <si>
    <t>70.0.00.52200</t>
  </si>
  <si>
    <t>70.0.00.52300</t>
  </si>
  <si>
    <t>Обеспечение населения коммунально-бытовыми услугами</t>
  </si>
  <si>
    <t>Оплата жилищно-коммунальных услуг за муниципальное жилье</t>
  </si>
  <si>
    <t>70.0.00.52400</t>
  </si>
  <si>
    <t>Проведение инвентаризации и постановки на учет бесхозных инженерных сооружений</t>
  </si>
  <si>
    <t>70.0.00.52500</t>
  </si>
  <si>
    <t>Расходов связанные с приватизацией государственного (муниципального) имущества</t>
  </si>
  <si>
    <t>Обеспечение мероприятий по капитальному ремонту за счет средств местного бюджета</t>
  </si>
  <si>
    <t>70.0.00.09601</t>
  </si>
  <si>
    <t>70.0.00.51300</t>
  </si>
  <si>
    <t>Взносы на капитальный ремонт многоквартирных домов, находящихся в муниципальной собственности</t>
  </si>
  <si>
    <t xml:space="preserve"> Бюджетные инвестиции в объекты капитального
строительства муниципальной собственности
</t>
  </si>
  <si>
    <t>Подготовка объектов ЖКХ к зиме</t>
  </si>
  <si>
    <t>70.0.00.52600</t>
  </si>
  <si>
    <t>Проведение кадастровых работ в отношении земельных участков многоквартирных жилых домов</t>
  </si>
  <si>
    <t>Ежемесячная доплата к пенсии муниципальным служащим</t>
  </si>
  <si>
    <t>Обеспечение сохранности автомобильных дорог местного значения и условий безопасности движения по ним</t>
  </si>
  <si>
    <t>129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</si>
  <si>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</si>
  <si>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</t>
  </si>
  <si>
    <t>Фонд оплаты труда государственных (муниципальных)
органов и взносы по обязательному социальному страхованию</t>
  </si>
  <si>
    <t>Расходы на выплаты персоналу государственных
(муниципальных) органов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</si>
  <si>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</si>
  <si>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410</t>
  </si>
  <si>
    <t xml:space="preserve"> Бюджетные инвестиции </t>
  </si>
  <si>
    <t>Бюджетные инвестиции в объекты капитального
строительства муниципальной собственности</t>
  </si>
  <si>
    <t xml:space="preserve"> Бюджетные инвестиции</t>
  </si>
  <si>
    <t>130</t>
  </si>
  <si>
    <t>70.0.00.16170</t>
  </si>
  <si>
    <t>70.0.00.S6170</t>
  </si>
  <si>
    <t>0405</t>
  </si>
  <si>
    <t>70.0.00.10200</t>
  </si>
  <si>
    <t>Сельское хозяйство и рыболовство</t>
  </si>
  <si>
    <t xml:space="preserve">Осуществление мероприятий по отлову и содержанию безнадзорных животных, обитающих на территории города
</t>
  </si>
  <si>
    <t>70.0.00.51400</t>
  </si>
  <si>
    <t>412</t>
  </si>
  <si>
    <t>Приобретение объектов недвижимого имущества государственной (муниципальной) собственности</t>
  </si>
  <si>
    <t xml:space="preserve"> Бюджетные инвестиции на приобретение объектов недвижимого имущества в государственную (муниципальную) собственность
</t>
  </si>
  <si>
    <t>Обеспечение сохранности автомобильных дорог местного значения и условий безопасности движения по ним, софинансирование за счет средств городского бюджета</t>
  </si>
  <si>
    <t>Строительство автомобильных дорог местного значения</t>
  </si>
  <si>
    <t>70.0.00.43000</t>
  </si>
  <si>
    <t>853</t>
  </si>
  <si>
    <t>Уплата иных платежей</t>
  </si>
  <si>
    <t>850</t>
  </si>
  <si>
    <t>70.0.00.53000</t>
  </si>
  <si>
    <t>Реализация полномочий муниципального образования город Трубчевск в области ЖКХ</t>
  </si>
  <si>
    <t>Организация сбора, вывоза и утилизации бытовых отходов и мусора</t>
  </si>
  <si>
    <t>70.0.00.00000</t>
  </si>
  <si>
    <t>70.0.00.S6160</t>
  </si>
  <si>
    <t>Развитие и совершенствование сети автомобильных дорог местного значения общего пользования, софинансирование за счет средств городского бюджета</t>
  </si>
  <si>
    <t>70.0.00.16160</t>
  </si>
  <si>
    <t>Развитие и совершенствование сети автомобильных дорог местного значения общего пользования</t>
  </si>
  <si>
    <t>РАСПРЕДЕЛЕНИЕ БЮДЖЕТНЫХ АССИГНОВАНИЙ
ПО РАЗДЕЛАМ И ПОДРАЗДЕЛАМ, ЦЕЛЕВЫМ СТАТЬЯМ И ВИДАМ
ФУНКЦИОНАЛЬНОЙ КЛАССИФИКАЦИИ РАСХОДОВ БЮДЖЕТА ГОРОДА ТРУБЧЕВСКА  ЗА 2016 ГОД</t>
  </si>
  <si>
    <t xml:space="preserve">Ведомственная структура расходов  бюджета города Трубчевска
за 2016 год
</t>
  </si>
  <si>
    <t>(рублей)</t>
  </si>
  <si>
    <t>% Исполнения</t>
  </si>
  <si>
    <t xml:space="preserve">План на 2016 год </t>
  </si>
  <si>
    <t xml:space="preserve">Исполнено за 2016 год </t>
  </si>
  <si>
    <t xml:space="preserve">Приложение № 2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23.06.2017 г. № 3-148 </t>
  </si>
  <si>
    <t xml:space="preserve">Приложение № 3
 к решению совета народных депутатов города Трубчевска                                                                                                                                                                                       от 23.06.2017 г. № 3-148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</si>
</sst>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_-* #,##0.0_р_._-;\-* #,##0.0_р_._-;_-* &quot;-&quot;??_р_._-;_-@_-"/>
    <numFmt numFmtId="178" formatCode="[$-FC19]d\ mmmm\ yyyy\ &quot;г.&quot;"/>
    <numFmt numFmtId="179" formatCode="0.0"/>
    <numFmt numFmtId="180" formatCode="_-* #,##0.000_р_._-;\-* #,##0.000_р_._-;_-* &quot;-&quot;??_р_._-;_-@_-"/>
    <numFmt numFmtId="181" formatCode="_-* #,##0_р_._-;\-* #,##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i/>
      <sz val="9"/>
      <color indexed="8"/>
      <name val="Cambria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6" fillId="0" borderId="1">
      <alignment horizontal="left" vertical="center" wrapText="1" inden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 horizontal="left" vertical="justify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justify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justify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right" vertical="justify"/>
    </xf>
    <xf numFmtId="0" fontId="4" fillId="0" borderId="11" xfId="0" applyFont="1" applyBorder="1" applyAlignment="1">
      <alignment horizontal="left" vertical="justify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1" fontId="4" fillId="0" borderId="11" xfId="6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justify"/>
    </xf>
    <xf numFmtId="0" fontId="4" fillId="0" borderId="11" xfId="0" applyFont="1" applyFill="1" applyBorder="1" applyAlignment="1">
      <alignment horizontal="center" vertical="center"/>
    </xf>
    <xf numFmtId="171" fontId="4" fillId="0" borderId="11" xfId="6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justify"/>
    </xf>
    <xf numFmtId="0" fontId="3" fillId="0" borderId="11" xfId="0" applyFont="1" applyFill="1" applyBorder="1" applyAlignment="1">
      <alignment horizontal="center" vertical="center"/>
    </xf>
    <xf numFmtId="171" fontId="3" fillId="0" borderId="11" xfId="6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justify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justify"/>
    </xf>
    <xf numFmtId="0" fontId="3" fillId="0" borderId="11" xfId="0" applyFont="1" applyBorder="1" applyAlignment="1">
      <alignment horizontal="center" vertical="center"/>
    </xf>
    <xf numFmtId="171" fontId="3" fillId="0" borderId="11" xfId="61" applyFont="1" applyBorder="1" applyAlignment="1">
      <alignment horizontal="center" vertical="center"/>
    </xf>
    <xf numFmtId="171" fontId="3" fillId="0" borderId="11" xfId="6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justify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justify"/>
    </xf>
    <xf numFmtId="0" fontId="2" fillId="0" borderId="11" xfId="0" applyFont="1" applyFill="1" applyBorder="1" applyAlignment="1">
      <alignment horizontal="center" vertical="center"/>
    </xf>
    <xf numFmtId="171" fontId="3" fillId="0" borderId="11" xfId="0" applyNumberFormat="1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justify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1" fontId="5" fillId="0" borderId="11" xfId="6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7" fontId="4" fillId="0" borderId="11" xfId="61" applyNumberFormat="1" applyFont="1" applyFill="1" applyBorder="1" applyAlignment="1">
      <alignment horizontal="center" vertical="center"/>
    </xf>
    <xf numFmtId="177" fontId="4" fillId="0" borderId="11" xfId="61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"/>
  <sheetViews>
    <sheetView tabSelected="1" view="pageBreakPreview" zoomScaleSheetLayoutView="100" zoomScalePageLayoutView="0" workbookViewId="0" topLeftCell="B1">
      <selection activeCell="B1" sqref="B1:G1"/>
    </sheetView>
  </sheetViews>
  <sheetFormatPr defaultColWidth="9.00390625" defaultRowHeight="15.75"/>
  <cols>
    <col min="1" max="1" width="63.25390625" style="1" customWidth="1"/>
    <col min="2" max="2" width="9.00390625" style="1" customWidth="1"/>
    <col min="3" max="3" width="13.75390625" style="1" customWidth="1"/>
    <col min="4" max="4" width="9.00390625" style="1" customWidth="1"/>
    <col min="5" max="5" width="18.75390625" style="1" customWidth="1"/>
    <col min="6" max="6" width="24.00390625" style="1" bestFit="1" customWidth="1"/>
    <col min="7" max="7" width="16.125" style="1" customWidth="1"/>
    <col min="8" max="16384" width="9.00390625" style="1" customWidth="1"/>
  </cols>
  <sheetData>
    <row r="1" spans="2:7" ht="76.5" customHeight="1">
      <c r="B1" s="44" t="s">
        <v>155</v>
      </c>
      <c r="C1" s="44"/>
      <c r="D1" s="44"/>
      <c r="E1" s="44"/>
      <c r="F1" s="44"/>
      <c r="G1" s="44"/>
    </row>
    <row r="2" spans="1:7" ht="67.5" customHeight="1">
      <c r="A2" s="42" t="s">
        <v>149</v>
      </c>
      <c r="B2" s="43"/>
      <c r="C2" s="43"/>
      <c r="D2" s="43"/>
      <c r="E2" s="43"/>
      <c r="F2" s="7"/>
      <c r="G2" s="7"/>
    </row>
    <row r="3" spans="1:7" ht="16.5">
      <c r="A3" s="4"/>
      <c r="B3" s="4"/>
      <c r="C3" s="4"/>
      <c r="D3" s="4"/>
      <c r="E3" s="4"/>
      <c r="F3" s="4"/>
      <c r="G3" s="4"/>
    </row>
    <row r="4" spans="1:7" ht="16.5">
      <c r="A4" s="4"/>
      <c r="B4" s="4"/>
      <c r="C4" s="4"/>
      <c r="D4" s="4"/>
      <c r="E4" s="4"/>
      <c r="F4" s="4"/>
      <c r="G4" s="10" t="s">
        <v>151</v>
      </c>
    </row>
    <row r="5" spans="1:7" ht="33">
      <c r="A5" s="15" t="s">
        <v>0</v>
      </c>
      <c r="B5" s="39" t="s">
        <v>1</v>
      </c>
      <c r="C5" s="39" t="s">
        <v>2</v>
      </c>
      <c r="D5" s="39" t="s">
        <v>3</v>
      </c>
      <c r="E5" s="16" t="s">
        <v>153</v>
      </c>
      <c r="F5" s="16" t="s">
        <v>154</v>
      </c>
      <c r="G5" s="16" t="s">
        <v>152</v>
      </c>
    </row>
    <row r="6" spans="1:7" ht="16.5">
      <c r="A6" s="15" t="s">
        <v>4</v>
      </c>
      <c r="B6" s="6" t="s">
        <v>35</v>
      </c>
      <c r="C6" s="16"/>
      <c r="D6" s="16"/>
      <c r="E6" s="17">
        <f>E7+E18+E22+E26</f>
        <v>1088158.25</v>
      </c>
      <c r="F6" s="17">
        <f>F7+F18+F22+F26</f>
        <v>1088158.25</v>
      </c>
      <c r="G6" s="40">
        <f>F6/E6*100</f>
        <v>100</v>
      </c>
    </row>
    <row r="7" spans="1:7" ht="49.5">
      <c r="A7" s="18" t="s">
        <v>5</v>
      </c>
      <c r="B7" s="5" t="s">
        <v>32</v>
      </c>
      <c r="C7" s="5"/>
      <c r="D7" s="5"/>
      <c r="E7" s="20">
        <f>E8</f>
        <v>345057.25</v>
      </c>
      <c r="F7" s="20">
        <f>F8</f>
        <v>345057.25</v>
      </c>
      <c r="G7" s="40">
        <f aca="true" t="shared" si="0" ref="G7:G70">F7/E7*100</f>
        <v>100</v>
      </c>
    </row>
    <row r="8" spans="1:7" ht="33">
      <c r="A8" s="18" t="s">
        <v>6</v>
      </c>
      <c r="B8" s="5" t="s">
        <v>32</v>
      </c>
      <c r="C8" s="5" t="s">
        <v>69</v>
      </c>
      <c r="D8" s="5"/>
      <c r="E8" s="20">
        <f>E9+E13+E16</f>
        <v>345057.25</v>
      </c>
      <c r="F8" s="20">
        <f>F9+F13+F16</f>
        <v>345057.25</v>
      </c>
      <c r="G8" s="40">
        <f t="shared" si="0"/>
        <v>100</v>
      </c>
    </row>
    <row r="9" spans="1:7" ht="66">
      <c r="A9" s="21" t="s">
        <v>119</v>
      </c>
      <c r="B9" s="5" t="s">
        <v>32</v>
      </c>
      <c r="C9" s="5" t="s">
        <v>69</v>
      </c>
      <c r="D9" s="5">
        <v>100</v>
      </c>
      <c r="E9" s="20">
        <f>E10</f>
        <v>213525.94999999998</v>
      </c>
      <c r="F9" s="20">
        <f>F10</f>
        <v>213525.94999999998</v>
      </c>
      <c r="G9" s="40">
        <f t="shared" si="0"/>
        <v>100</v>
      </c>
    </row>
    <row r="10" spans="1:7" ht="33">
      <c r="A10" s="18" t="s">
        <v>118</v>
      </c>
      <c r="B10" s="5" t="s">
        <v>32</v>
      </c>
      <c r="C10" s="5" t="s">
        <v>69</v>
      </c>
      <c r="D10" s="5">
        <v>120</v>
      </c>
      <c r="E10" s="20">
        <f>E11+E12</f>
        <v>213525.94999999998</v>
      </c>
      <c r="F10" s="20">
        <f>F11+F12</f>
        <v>213525.94999999998</v>
      </c>
      <c r="G10" s="40">
        <f t="shared" si="0"/>
        <v>100</v>
      </c>
    </row>
    <row r="11" spans="1:7" ht="49.5">
      <c r="A11" s="21" t="s">
        <v>58</v>
      </c>
      <c r="B11" s="5" t="s">
        <v>32</v>
      </c>
      <c r="C11" s="5" t="s">
        <v>69</v>
      </c>
      <c r="D11" s="5" t="s">
        <v>59</v>
      </c>
      <c r="E11" s="20">
        <f>168320-3394.92</f>
        <v>164925.08</v>
      </c>
      <c r="F11" s="20">
        <f>168320-3394.92</f>
        <v>164925.08</v>
      </c>
      <c r="G11" s="40">
        <f t="shared" si="0"/>
        <v>100</v>
      </c>
    </row>
    <row r="12" spans="1:7" ht="66">
      <c r="A12" s="21" t="s">
        <v>115</v>
      </c>
      <c r="B12" s="5" t="s">
        <v>32</v>
      </c>
      <c r="C12" s="5" t="s">
        <v>69</v>
      </c>
      <c r="D12" s="5" t="s">
        <v>114</v>
      </c>
      <c r="E12" s="20">
        <f>50830-2229.13</f>
        <v>48600.87</v>
      </c>
      <c r="F12" s="20">
        <f>50830-2229.13</f>
        <v>48600.87</v>
      </c>
      <c r="G12" s="40">
        <f t="shared" si="0"/>
        <v>100</v>
      </c>
    </row>
    <row r="13" spans="1:7" ht="33">
      <c r="A13" s="18" t="s">
        <v>7</v>
      </c>
      <c r="B13" s="5" t="s">
        <v>32</v>
      </c>
      <c r="C13" s="5" t="s">
        <v>69</v>
      </c>
      <c r="D13" s="5">
        <v>200</v>
      </c>
      <c r="E13" s="20">
        <f>E14</f>
        <v>130731.3</v>
      </c>
      <c r="F13" s="20">
        <f>F14</f>
        <v>130731.3</v>
      </c>
      <c r="G13" s="40">
        <f t="shared" si="0"/>
        <v>100</v>
      </c>
    </row>
    <row r="14" spans="1:7" ht="33">
      <c r="A14" s="18" t="s">
        <v>8</v>
      </c>
      <c r="B14" s="5" t="s">
        <v>32</v>
      </c>
      <c r="C14" s="5" t="s">
        <v>69</v>
      </c>
      <c r="D14" s="5">
        <v>240</v>
      </c>
      <c r="E14" s="20">
        <f>E15</f>
        <v>130731.3</v>
      </c>
      <c r="F14" s="20">
        <f>F15</f>
        <v>130731.3</v>
      </c>
      <c r="G14" s="40">
        <f t="shared" si="0"/>
        <v>100</v>
      </c>
    </row>
    <row r="15" spans="1:7" ht="33">
      <c r="A15" s="21" t="s">
        <v>62</v>
      </c>
      <c r="B15" s="5" t="s">
        <v>32</v>
      </c>
      <c r="C15" s="5" t="s">
        <v>69</v>
      </c>
      <c r="D15" s="5" t="s">
        <v>61</v>
      </c>
      <c r="E15" s="20">
        <f>257260-700-100000-25828.7</f>
        <v>130731.3</v>
      </c>
      <c r="F15" s="20">
        <f>257260-700-100000-25828.7</f>
        <v>130731.3</v>
      </c>
      <c r="G15" s="40">
        <f t="shared" si="0"/>
        <v>100</v>
      </c>
    </row>
    <row r="16" spans="1:7" ht="16.5">
      <c r="A16" s="18" t="s">
        <v>9</v>
      </c>
      <c r="B16" s="5" t="s">
        <v>32</v>
      </c>
      <c r="C16" s="5" t="s">
        <v>69</v>
      </c>
      <c r="D16" s="5">
        <v>800</v>
      </c>
      <c r="E16" s="20">
        <f>E17</f>
        <v>800</v>
      </c>
      <c r="F16" s="20">
        <f>F17</f>
        <v>800</v>
      </c>
      <c r="G16" s="40">
        <f t="shared" si="0"/>
        <v>100</v>
      </c>
    </row>
    <row r="17" spans="1:7" ht="16.5">
      <c r="A17" s="18" t="s">
        <v>139</v>
      </c>
      <c r="B17" s="5" t="s">
        <v>32</v>
      </c>
      <c r="C17" s="5" t="s">
        <v>69</v>
      </c>
      <c r="D17" s="5" t="s">
        <v>138</v>
      </c>
      <c r="E17" s="20">
        <v>800</v>
      </c>
      <c r="F17" s="20">
        <v>800</v>
      </c>
      <c r="G17" s="40">
        <f t="shared" si="0"/>
        <v>100</v>
      </c>
    </row>
    <row r="18" spans="1:7" ht="49.5">
      <c r="A18" s="15" t="s">
        <v>10</v>
      </c>
      <c r="B18" s="6" t="s">
        <v>33</v>
      </c>
      <c r="C18" s="6"/>
      <c r="D18" s="6"/>
      <c r="E18" s="17">
        <f aca="true" t="shared" si="1" ref="E18:F20">E19</f>
        <v>39740</v>
      </c>
      <c r="F18" s="17">
        <f t="shared" si="1"/>
        <v>39740</v>
      </c>
      <c r="G18" s="40">
        <f t="shared" si="0"/>
        <v>100</v>
      </c>
    </row>
    <row r="19" spans="1:7" ht="16.5">
      <c r="A19" s="18" t="s">
        <v>11</v>
      </c>
      <c r="B19" s="5" t="s">
        <v>33</v>
      </c>
      <c r="C19" s="5" t="s">
        <v>70</v>
      </c>
      <c r="D19" s="5"/>
      <c r="E19" s="20">
        <f t="shared" si="1"/>
        <v>39740</v>
      </c>
      <c r="F19" s="20">
        <f t="shared" si="1"/>
        <v>39740</v>
      </c>
      <c r="G19" s="40">
        <f t="shared" si="0"/>
        <v>100</v>
      </c>
    </row>
    <row r="20" spans="1:7" ht="16.5">
      <c r="A20" s="18" t="s">
        <v>12</v>
      </c>
      <c r="B20" s="5" t="s">
        <v>33</v>
      </c>
      <c r="C20" s="5" t="s">
        <v>70</v>
      </c>
      <c r="D20" s="5">
        <v>500</v>
      </c>
      <c r="E20" s="20">
        <f t="shared" si="1"/>
        <v>39740</v>
      </c>
      <c r="F20" s="20">
        <f t="shared" si="1"/>
        <v>39740</v>
      </c>
      <c r="G20" s="40">
        <f t="shared" si="0"/>
        <v>100</v>
      </c>
    </row>
    <row r="21" spans="1:7" ht="16.5">
      <c r="A21" s="18" t="s">
        <v>13</v>
      </c>
      <c r="B21" s="5" t="s">
        <v>33</v>
      </c>
      <c r="C21" s="5" t="s">
        <v>70</v>
      </c>
      <c r="D21" s="5">
        <v>540</v>
      </c>
      <c r="E21" s="20">
        <v>39740</v>
      </c>
      <c r="F21" s="20">
        <v>39740</v>
      </c>
      <c r="G21" s="40">
        <f t="shared" si="0"/>
        <v>100</v>
      </c>
    </row>
    <row r="22" spans="1:7" ht="16.5" hidden="1">
      <c r="A22" s="15" t="s">
        <v>14</v>
      </c>
      <c r="B22" s="6" t="s">
        <v>34</v>
      </c>
      <c r="C22" s="6"/>
      <c r="D22" s="6"/>
      <c r="E22" s="17">
        <f aca="true" t="shared" si="2" ref="E22:F24">E23</f>
        <v>0</v>
      </c>
      <c r="F22" s="17">
        <f t="shared" si="2"/>
        <v>0</v>
      </c>
      <c r="G22" s="40" t="e">
        <f t="shared" si="0"/>
        <v>#DIV/0!</v>
      </c>
    </row>
    <row r="23" spans="1:7" ht="16.5" hidden="1">
      <c r="A23" s="18" t="s">
        <v>15</v>
      </c>
      <c r="B23" s="5" t="s">
        <v>34</v>
      </c>
      <c r="C23" s="5" t="s">
        <v>71</v>
      </c>
      <c r="D23" s="5"/>
      <c r="E23" s="20">
        <f t="shared" si="2"/>
        <v>0</v>
      </c>
      <c r="F23" s="20">
        <f t="shared" si="2"/>
        <v>0</v>
      </c>
      <c r="G23" s="40" t="e">
        <f t="shared" si="0"/>
        <v>#DIV/0!</v>
      </c>
    </row>
    <row r="24" spans="1:7" ht="16.5" hidden="1">
      <c r="A24" s="18" t="s">
        <v>9</v>
      </c>
      <c r="B24" s="5" t="s">
        <v>34</v>
      </c>
      <c r="C24" s="5" t="s">
        <v>71</v>
      </c>
      <c r="D24" s="5">
        <v>800</v>
      </c>
      <c r="E24" s="20">
        <f t="shared" si="2"/>
        <v>0</v>
      </c>
      <c r="F24" s="20">
        <f t="shared" si="2"/>
        <v>0</v>
      </c>
      <c r="G24" s="40" t="e">
        <f t="shared" si="0"/>
        <v>#DIV/0!</v>
      </c>
    </row>
    <row r="25" spans="1:7" ht="16.5" hidden="1">
      <c r="A25" s="18" t="s">
        <v>16</v>
      </c>
      <c r="B25" s="5" t="s">
        <v>34</v>
      </c>
      <c r="C25" s="5" t="s">
        <v>71</v>
      </c>
      <c r="D25" s="5">
        <v>870</v>
      </c>
      <c r="E25" s="20"/>
      <c r="F25" s="20"/>
      <c r="G25" s="40" t="e">
        <f t="shared" si="0"/>
        <v>#DIV/0!</v>
      </c>
    </row>
    <row r="26" spans="1:7" ht="16.5">
      <c r="A26" s="15" t="s">
        <v>17</v>
      </c>
      <c r="B26" s="6" t="s">
        <v>36</v>
      </c>
      <c r="C26" s="6"/>
      <c r="D26" s="6"/>
      <c r="E26" s="17">
        <f>E33+E40+E27+E37</f>
        <v>703361</v>
      </c>
      <c r="F26" s="17">
        <f>F33+F40+F27+F37</f>
        <v>703361</v>
      </c>
      <c r="G26" s="40">
        <f t="shared" si="0"/>
        <v>100</v>
      </c>
    </row>
    <row r="27" spans="1:7" ht="33">
      <c r="A27" s="18" t="s">
        <v>73</v>
      </c>
      <c r="B27" s="5" t="s">
        <v>36</v>
      </c>
      <c r="C27" s="5" t="s">
        <v>72</v>
      </c>
      <c r="D27" s="5"/>
      <c r="E27" s="20">
        <f>E28+E31</f>
        <v>373315</v>
      </c>
      <c r="F27" s="20">
        <f>F28+F31</f>
        <v>373315</v>
      </c>
      <c r="G27" s="40">
        <f t="shared" si="0"/>
        <v>100</v>
      </c>
    </row>
    <row r="28" spans="1:7" ht="33">
      <c r="A28" s="18" t="s">
        <v>7</v>
      </c>
      <c r="B28" s="5" t="s">
        <v>36</v>
      </c>
      <c r="C28" s="5" t="s">
        <v>72</v>
      </c>
      <c r="D28" s="5" t="s">
        <v>44</v>
      </c>
      <c r="E28" s="20">
        <f>E29</f>
        <v>366315</v>
      </c>
      <c r="F28" s="20">
        <f>F29</f>
        <v>366315</v>
      </c>
      <c r="G28" s="40">
        <f t="shared" si="0"/>
        <v>100</v>
      </c>
    </row>
    <row r="29" spans="1:7" ht="33">
      <c r="A29" s="18" t="s">
        <v>8</v>
      </c>
      <c r="B29" s="5" t="s">
        <v>36</v>
      </c>
      <c r="C29" s="5" t="s">
        <v>72</v>
      </c>
      <c r="D29" s="5">
        <v>240</v>
      </c>
      <c r="E29" s="20">
        <f>E30</f>
        <v>366315</v>
      </c>
      <c r="F29" s="20">
        <f>F30</f>
        <v>366315</v>
      </c>
      <c r="G29" s="40">
        <f t="shared" si="0"/>
        <v>100</v>
      </c>
    </row>
    <row r="30" spans="1:7" ht="49.5">
      <c r="A30" s="21" t="s">
        <v>60</v>
      </c>
      <c r="B30" s="5" t="s">
        <v>36</v>
      </c>
      <c r="C30" s="5" t="s">
        <v>72</v>
      </c>
      <c r="D30" s="5" t="s">
        <v>61</v>
      </c>
      <c r="E30" s="20">
        <f>387000+243000-264235+550</f>
        <v>366315</v>
      </c>
      <c r="F30" s="20">
        <f>387000+243000-264235+550</f>
        <v>366315</v>
      </c>
      <c r="G30" s="40">
        <f t="shared" si="0"/>
        <v>100</v>
      </c>
    </row>
    <row r="31" spans="1:7" ht="16.5">
      <c r="A31" s="18" t="s">
        <v>9</v>
      </c>
      <c r="B31" s="5" t="s">
        <v>36</v>
      </c>
      <c r="C31" s="5" t="s">
        <v>72</v>
      </c>
      <c r="D31" s="5">
        <v>800</v>
      </c>
      <c r="E31" s="20">
        <f>E32</f>
        <v>7000</v>
      </c>
      <c r="F31" s="20">
        <f>F32</f>
        <v>7000</v>
      </c>
      <c r="G31" s="40">
        <f t="shared" si="0"/>
        <v>100</v>
      </c>
    </row>
    <row r="32" spans="1:7" ht="16.5">
      <c r="A32" s="18" t="s">
        <v>139</v>
      </c>
      <c r="B32" s="5" t="s">
        <v>36</v>
      </c>
      <c r="C32" s="5" t="s">
        <v>72</v>
      </c>
      <c r="D32" s="5" t="s">
        <v>138</v>
      </c>
      <c r="E32" s="20">
        <v>7000</v>
      </c>
      <c r="F32" s="20">
        <v>7000</v>
      </c>
      <c r="G32" s="40">
        <f t="shared" si="0"/>
        <v>100</v>
      </c>
    </row>
    <row r="33" spans="1:7" ht="33">
      <c r="A33" s="18" t="s">
        <v>103</v>
      </c>
      <c r="B33" s="5" t="s">
        <v>36</v>
      </c>
      <c r="C33" s="5" t="s">
        <v>74</v>
      </c>
      <c r="D33" s="5"/>
      <c r="E33" s="20">
        <f>E35</f>
        <v>29846</v>
      </c>
      <c r="F33" s="20">
        <f>F35</f>
        <v>29846</v>
      </c>
      <c r="G33" s="40">
        <f t="shared" si="0"/>
        <v>100</v>
      </c>
    </row>
    <row r="34" spans="1:7" ht="33">
      <c r="A34" s="18" t="s">
        <v>7</v>
      </c>
      <c r="B34" s="5" t="s">
        <v>36</v>
      </c>
      <c r="C34" s="5" t="s">
        <v>74</v>
      </c>
      <c r="D34" s="5" t="s">
        <v>44</v>
      </c>
      <c r="E34" s="20">
        <f>E35</f>
        <v>29846</v>
      </c>
      <c r="F34" s="20">
        <f>F35</f>
        <v>29846</v>
      </c>
      <c r="G34" s="40">
        <f t="shared" si="0"/>
        <v>100</v>
      </c>
    </row>
    <row r="35" spans="1:7" ht="33">
      <c r="A35" s="18" t="s">
        <v>8</v>
      </c>
      <c r="B35" s="5" t="s">
        <v>36</v>
      </c>
      <c r="C35" s="5" t="s">
        <v>74</v>
      </c>
      <c r="D35" s="5">
        <v>240</v>
      </c>
      <c r="E35" s="20">
        <f>E36</f>
        <v>29846</v>
      </c>
      <c r="F35" s="20">
        <f>F36</f>
        <v>29846</v>
      </c>
      <c r="G35" s="40">
        <f t="shared" si="0"/>
        <v>100</v>
      </c>
    </row>
    <row r="36" spans="1:7" ht="49.5">
      <c r="A36" s="21" t="s">
        <v>60</v>
      </c>
      <c r="B36" s="5" t="s">
        <v>36</v>
      </c>
      <c r="C36" s="5" t="s">
        <v>74</v>
      </c>
      <c r="D36" s="5" t="s">
        <v>61</v>
      </c>
      <c r="E36" s="20">
        <f>33000-3154</f>
        <v>29846</v>
      </c>
      <c r="F36" s="20">
        <f>33000-3154</f>
        <v>29846</v>
      </c>
      <c r="G36" s="40">
        <f t="shared" si="0"/>
        <v>100</v>
      </c>
    </row>
    <row r="37" spans="1:7" ht="16.5">
      <c r="A37" s="18" t="s">
        <v>15</v>
      </c>
      <c r="B37" s="5" t="s">
        <v>36</v>
      </c>
      <c r="C37" s="5" t="s">
        <v>71</v>
      </c>
      <c r="D37" s="5"/>
      <c r="E37" s="20">
        <f>E38</f>
        <v>300000</v>
      </c>
      <c r="F37" s="20">
        <f>F38</f>
        <v>300000</v>
      </c>
      <c r="G37" s="40">
        <f t="shared" si="0"/>
        <v>100</v>
      </c>
    </row>
    <row r="38" spans="1:7" ht="16.5">
      <c r="A38" s="18" t="s">
        <v>9</v>
      </c>
      <c r="B38" s="5" t="s">
        <v>36</v>
      </c>
      <c r="C38" s="5" t="s">
        <v>71</v>
      </c>
      <c r="D38" s="5">
        <v>800</v>
      </c>
      <c r="E38" s="20">
        <f>E39</f>
        <v>300000</v>
      </c>
      <c r="F38" s="20">
        <f>F39</f>
        <v>300000</v>
      </c>
      <c r="G38" s="40">
        <f t="shared" si="0"/>
        <v>100</v>
      </c>
    </row>
    <row r="39" spans="1:7" ht="49.5">
      <c r="A39" s="18" t="s">
        <v>20</v>
      </c>
      <c r="B39" s="5" t="s">
        <v>36</v>
      </c>
      <c r="C39" s="5" t="s">
        <v>71</v>
      </c>
      <c r="D39" s="5">
        <v>810</v>
      </c>
      <c r="E39" s="20">
        <v>300000</v>
      </c>
      <c r="F39" s="20">
        <v>300000</v>
      </c>
      <c r="G39" s="40">
        <f t="shared" si="0"/>
        <v>100</v>
      </c>
    </row>
    <row r="40" spans="1:7" ht="49.5">
      <c r="A40" s="18" t="s">
        <v>18</v>
      </c>
      <c r="B40" s="5" t="s">
        <v>36</v>
      </c>
      <c r="C40" s="5" t="s">
        <v>75</v>
      </c>
      <c r="D40" s="5"/>
      <c r="E40" s="20">
        <f aca="true" t="shared" si="3" ref="E40:F42">E41</f>
        <v>200</v>
      </c>
      <c r="F40" s="20">
        <f t="shared" si="3"/>
        <v>200</v>
      </c>
      <c r="G40" s="40">
        <f t="shared" si="0"/>
        <v>100</v>
      </c>
    </row>
    <row r="41" spans="1:7" ht="33">
      <c r="A41" s="18" t="s">
        <v>7</v>
      </c>
      <c r="B41" s="5" t="s">
        <v>36</v>
      </c>
      <c r="C41" s="5" t="s">
        <v>75</v>
      </c>
      <c r="D41" s="5" t="s">
        <v>44</v>
      </c>
      <c r="E41" s="27">
        <f t="shared" si="3"/>
        <v>200</v>
      </c>
      <c r="F41" s="27">
        <f t="shared" si="3"/>
        <v>200</v>
      </c>
      <c r="G41" s="40">
        <f t="shared" si="0"/>
        <v>100</v>
      </c>
    </row>
    <row r="42" spans="1:7" ht="33">
      <c r="A42" s="18" t="s">
        <v>8</v>
      </c>
      <c r="B42" s="5" t="s">
        <v>36</v>
      </c>
      <c r="C42" s="5" t="s">
        <v>75</v>
      </c>
      <c r="D42" s="5" t="s">
        <v>45</v>
      </c>
      <c r="E42" s="27">
        <f t="shared" si="3"/>
        <v>200</v>
      </c>
      <c r="F42" s="27">
        <f t="shared" si="3"/>
        <v>200</v>
      </c>
      <c r="G42" s="40">
        <f t="shared" si="0"/>
        <v>100</v>
      </c>
    </row>
    <row r="43" spans="1:7" ht="33">
      <c r="A43" s="21" t="s">
        <v>62</v>
      </c>
      <c r="B43" s="5" t="s">
        <v>36</v>
      </c>
      <c r="C43" s="5" t="s">
        <v>75</v>
      </c>
      <c r="D43" s="5" t="s">
        <v>61</v>
      </c>
      <c r="E43" s="27">
        <v>200</v>
      </c>
      <c r="F43" s="27">
        <v>200</v>
      </c>
      <c r="G43" s="40">
        <f t="shared" si="0"/>
        <v>100</v>
      </c>
    </row>
    <row r="44" spans="1:7" ht="16.5" customHeight="1">
      <c r="A44" s="15" t="s">
        <v>19</v>
      </c>
      <c r="B44" s="6" t="s">
        <v>37</v>
      </c>
      <c r="C44" s="6"/>
      <c r="D44" s="6"/>
      <c r="E44" s="17">
        <f>E45+E50</f>
        <v>51406052.370000005</v>
      </c>
      <c r="F44" s="17">
        <f>F45+F50</f>
        <v>49180724.37</v>
      </c>
      <c r="G44" s="40">
        <f t="shared" si="0"/>
        <v>95.67107782565564</v>
      </c>
    </row>
    <row r="45" spans="1:7" ht="18" customHeight="1" hidden="1">
      <c r="A45" s="28" t="s">
        <v>129</v>
      </c>
      <c r="B45" s="6" t="s">
        <v>127</v>
      </c>
      <c r="C45" s="6"/>
      <c r="D45" s="6"/>
      <c r="E45" s="17">
        <f aca="true" t="shared" si="4" ref="E45:F48">E46</f>
        <v>0</v>
      </c>
      <c r="F45" s="17">
        <f t="shared" si="4"/>
        <v>0</v>
      </c>
      <c r="G45" s="40" t="e">
        <f t="shared" si="0"/>
        <v>#DIV/0!</v>
      </c>
    </row>
    <row r="46" spans="1:7" ht="49.5" hidden="1">
      <c r="A46" s="21" t="s">
        <v>130</v>
      </c>
      <c r="B46" s="5" t="s">
        <v>127</v>
      </c>
      <c r="C46" s="5" t="s">
        <v>128</v>
      </c>
      <c r="D46" s="5"/>
      <c r="E46" s="20">
        <f t="shared" si="4"/>
        <v>0</v>
      </c>
      <c r="F46" s="20">
        <f t="shared" si="4"/>
        <v>0</v>
      </c>
      <c r="G46" s="40" t="e">
        <f t="shared" si="0"/>
        <v>#DIV/0!</v>
      </c>
    </row>
    <row r="47" spans="1:7" ht="33" hidden="1">
      <c r="A47" s="18" t="s">
        <v>7</v>
      </c>
      <c r="B47" s="5" t="s">
        <v>127</v>
      </c>
      <c r="C47" s="5" t="s">
        <v>128</v>
      </c>
      <c r="D47" s="5" t="s">
        <v>44</v>
      </c>
      <c r="E47" s="20">
        <f t="shared" si="4"/>
        <v>0</v>
      </c>
      <c r="F47" s="20">
        <f t="shared" si="4"/>
        <v>0</v>
      </c>
      <c r="G47" s="40" t="e">
        <f t="shared" si="0"/>
        <v>#DIV/0!</v>
      </c>
    </row>
    <row r="48" spans="1:7" ht="33" hidden="1">
      <c r="A48" s="18" t="s">
        <v>8</v>
      </c>
      <c r="B48" s="5" t="s">
        <v>127</v>
      </c>
      <c r="C48" s="5" t="s">
        <v>128</v>
      </c>
      <c r="D48" s="5" t="s">
        <v>45</v>
      </c>
      <c r="E48" s="20">
        <f t="shared" si="4"/>
        <v>0</v>
      </c>
      <c r="F48" s="20">
        <f t="shared" si="4"/>
        <v>0</v>
      </c>
      <c r="G48" s="40" t="e">
        <f t="shared" si="0"/>
        <v>#DIV/0!</v>
      </c>
    </row>
    <row r="49" spans="1:7" ht="33" hidden="1">
      <c r="A49" s="18" t="s">
        <v>62</v>
      </c>
      <c r="B49" s="5" t="s">
        <v>127</v>
      </c>
      <c r="C49" s="5" t="s">
        <v>128</v>
      </c>
      <c r="D49" s="5" t="s">
        <v>61</v>
      </c>
      <c r="E49" s="20"/>
      <c r="F49" s="20"/>
      <c r="G49" s="40" t="e">
        <f t="shared" si="0"/>
        <v>#DIV/0!</v>
      </c>
    </row>
    <row r="50" spans="1:7" ht="16.5">
      <c r="A50" s="28" t="s">
        <v>21</v>
      </c>
      <c r="B50" s="6" t="s">
        <v>38</v>
      </c>
      <c r="C50" s="6"/>
      <c r="D50" s="6"/>
      <c r="E50" s="17">
        <f>E62+E70+E76+E66+E80+E51+E55</f>
        <v>51406052.370000005</v>
      </c>
      <c r="F50" s="17">
        <f>F62+F70+F76+F66+F80+F51+F55</f>
        <v>49180724.37</v>
      </c>
      <c r="G50" s="40">
        <f t="shared" si="0"/>
        <v>95.67107782565564</v>
      </c>
    </row>
    <row r="51" spans="1:7" ht="33">
      <c r="A51" s="18" t="s">
        <v>148</v>
      </c>
      <c r="B51" s="5" t="s">
        <v>38</v>
      </c>
      <c r="C51" s="5" t="s">
        <v>147</v>
      </c>
      <c r="D51" s="5"/>
      <c r="E51" s="20">
        <f aca="true" t="shared" si="5" ref="E51:F53">E52</f>
        <v>15000000</v>
      </c>
      <c r="F51" s="20">
        <f t="shared" si="5"/>
        <v>15000000</v>
      </c>
      <c r="G51" s="40">
        <f t="shared" si="0"/>
        <v>100</v>
      </c>
    </row>
    <row r="52" spans="1:7" ht="49.5">
      <c r="A52" s="21" t="s">
        <v>66</v>
      </c>
      <c r="B52" s="5" t="s">
        <v>38</v>
      </c>
      <c r="C52" s="5" t="s">
        <v>147</v>
      </c>
      <c r="D52" s="5" t="s">
        <v>64</v>
      </c>
      <c r="E52" s="20">
        <f t="shared" si="5"/>
        <v>15000000</v>
      </c>
      <c r="F52" s="20">
        <f t="shared" si="5"/>
        <v>15000000</v>
      </c>
      <c r="G52" s="40">
        <f t="shared" si="0"/>
        <v>100</v>
      </c>
    </row>
    <row r="53" spans="1:7" ht="16.5">
      <c r="A53" s="21" t="s">
        <v>123</v>
      </c>
      <c r="B53" s="5" t="s">
        <v>38</v>
      </c>
      <c r="C53" s="5" t="s">
        <v>147</v>
      </c>
      <c r="D53" s="5" t="s">
        <v>120</v>
      </c>
      <c r="E53" s="20">
        <f t="shared" si="5"/>
        <v>15000000</v>
      </c>
      <c r="F53" s="20">
        <f t="shared" si="5"/>
        <v>15000000</v>
      </c>
      <c r="G53" s="40">
        <f t="shared" si="0"/>
        <v>100</v>
      </c>
    </row>
    <row r="54" spans="1:7" ht="49.5">
      <c r="A54" s="21" t="s">
        <v>108</v>
      </c>
      <c r="B54" s="5" t="s">
        <v>38</v>
      </c>
      <c r="C54" s="5" t="s">
        <v>147</v>
      </c>
      <c r="D54" s="5" t="s">
        <v>65</v>
      </c>
      <c r="E54" s="20">
        <v>15000000</v>
      </c>
      <c r="F54" s="20">
        <v>15000000</v>
      </c>
      <c r="G54" s="40">
        <f t="shared" si="0"/>
        <v>100</v>
      </c>
    </row>
    <row r="55" spans="1:7" ht="49.5">
      <c r="A55" s="18" t="s">
        <v>146</v>
      </c>
      <c r="B55" s="5" t="s">
        <v>38</v>
      </c>
      <c r="C55" s="5" t="s">
        <v>145</v>
      </c>
      <c r="D55" s="5"/>
      <c r="E55" s="20">
        <f>E56+E59</f>
        <v>847809.82</v>
      </c>
      <c r="F55" s="20">
        <f>F56+F59</f>
        <v>847809.82</v>
      </c>
      <c r="G55" s="40">
        <f t="shared" si="0"/>
        <v>100</v>
      </c>
    </row>
    <row r="56" spans="1:7" ht="33">
      <c r="A56" s="18" t="s">
        <v>7</v>
      </c>
      <c r="B56" s="5" t="s">
        <v>38</v>
      </c>
      <c r="C56" s="5" t="s">
        <v>145</v>
      </c>
      <c r="D56" s="5">
        <v>200</v>
      </c>
      <c r="E56" s="20">
        <f>E57</f>
        <v>99000</v>
      </c>
      <c r="F56" s="20">
        <f>F57</f>
        <v>99000</v>
      </c>
      <c r="G56" s="40">
        <f t="shared" si="0"/>
        <v>100</v>
      </c>
    </row>
    <row r="57" spans="1:7" ht="33">
      <c r="A57" s="18" t="s">
        <v>8</v>
      </c>
      <c r="B57" s="5" t="s">
        <v>38</v>
      </c>
      <c r="C57" s="5" t="s">
        <v>145</v>
      </c>
      <c r="D57" s="5">
        <v>240</v>
      </c>
      <c r="E57" s="20">
        <f>E58</f>
        <v>99000</v>
      </c>
      <c r="F57" s="20">
        <f>F58</f>
        <v>99000</v>
      </c>
      <c r="G57" s="40">
        <f t="shared" si="0"/>
        <v>100</v>
      </c>
    </row>
    <row r="58" spans="1:7" ht="33">
      <c r="A58" s="21" t="s">
        <v>62</v>
      </c>
      <c r="B58" s="5" t="s">
        <v>38</v>
      </c>
      <c r="C58" s="5" t="s">
        <v>145</v>
      </c>
      <c r="D58" s="5" t="s">
        <v>61</v>
      </c>
      <c r="E58" s="20">
        <v>99000</v>
      </c>
      <c r="F58" s="20">
        <v>99000</v>
      </c>
      <c r="G58" s="40">
        <f t="shared" si="0"/>
        <v>100</v>
      </c>
    </row>
    <row r="59" spans="1:7" ht="49.5">
      <c r="A59" s="21" t="s">
        <v>66</v>
      </c>
      <c r="B59" s="5" t="s">
        <v>38</v>
      </c>
      <c r="C59" s="5" t="s">
        <v>145</v>
      </c>
      <c r="D59" s="5" t="s">
        <v>64</v>
      </c>
      <c r="E59" s="20">
        <f>E60</f>
        <v>748809.82</v>
      </c>
      <c r="F59" s="20">
        <f>F60</f>
        <v>748809.82</v>
      </c>
      <c r="G59" s="40">
        <f t="shared" si="0"/>
        <v>100</v>
      </c>
    </row>
    <row r="60" spans="1:7" ht="16.5">
      <c r="A60" s="21" t="s">
        <v>123</v>
      </c>
      <c r="B60" s="5" t="s">
        <v>38</v>
      </c>
      <c r="C60" s="5" t="s">
        <v>145</v>
      </c>
      <c r="D60" s="5" t="s">
        <v>120</v>
      </c>
      <c r="E60" s="20">
        <f>E61</f>
        <v>748809.82</v>
      </c>
      <c r="F60" s="20">
        <f>F61</f>
        <v>748809.82</v>
      </c>
      <c r="G60" s="40">
        <f t="shared" si="0"/>
        <v>100</v>
      </c>
    </row>
    <row r="61" spans="1:7" ht="49.5">
      <c r="A61" s="21" t="s">
        <v>108</v>
      </c>
      <c r="B61" s="5" t="s">
        <v>38</v>
      </c>
      <c r="C61" s="5" t="s">
        <v>145</v>
      </c>
      <c r="D61" s="5" t="s">
        <v>65</v>
      </c>
      <c r="E61" s="20">
        <f>750000-1190.18</f>
        <v>748809.82</v>
      </c>
      <c r="F61" s="20">
        <f>750000-1190.18</f>
        <v>748809.82</v>
      </c>
      <c r="G61" s="40">
        <f t="shared" si="0"/>
        <v>100</v>
      </c>
    </row>
    <row r="62" spans="1:7" ht="33">
      <c r="A62" s="18" t="s">
        <v>113</v>
      </c>
      <c r="B62" s="5" t="s">
        <v>38</v>
      </c>
      <c r="C62" s="5" t="s">
        <v>125</v>
      </c>
      <c r="D62" s="5"/>
      <c r="E62" s="20">
        <f aca="true" t="shared" si="6" ref="E62:F64">E63</f>
        <v>14266800.089999998</v>
      </c>
      <c r="F62" s="20">
        <f t="shared" si="6"/>
        <v>14266800.089999998</v>
      </c>
      <c r="G62" s="40">
        <f t="shared" si="0"/>
        <v>100</v>
      </c>
    </row>
    <row r="63" spans="1:7" ht="33">
      <c r="A63" s="18" t="s">
        <v>7</v>
      </c>
      <c r="B63" s="5" t="s">
        <v>38</v>
      </c>
      <c r="C63" s="5" t="s">
        <v>125</v>
      </c>
      <c r="D63" s="5" t="s">
        <v>44</v>
      </c>
      <c r="E63" s="20">
        <f t="shared" si="6"/>
        <v>14266800.089999998</v>
      </c>
      <c r="F63" s="20">
        <f t="shared" si="6"/>
        <v>14266800.089999998</v>
      </c>
      <c r="G63" s="40">
        <f t="shared" si="0"/>
        <v>100</v>
      </c>
    </row>
    <row r="64" spans="1:7" ht="33">
      <c r="A64" s="18" t="s">
        <v>8</v>
      </c>
      <c r="B64" s="5" t="s">
        <v>38</v>
      </c>
      <c r="C64" s="5" t="s">
        <v>125</v>
      </c>
      <c r="D64" s="5" t="s">
        <v>45</v>
      </c>
      <c r="E64" s="20">
        <f t="shared" si="6"/>
        <v>14266800.089999998</v>
      </c>
      <c r="F64" s="20">
        <f t="shared" si="6"/>
        <v>14266800.089999998</v>
      </c>
      <c r="G64" s="40">
        <f t="shared" si="0"/>
        <v>100</v>
      </c>
    </row>
    <row r="65" spans="1:7" ht="33">
      <c r="A65" s="18" t="s">
        <v>62</v>
      </c>
      <c r="B65" s="5" t="s">
        <v>38</v>
      </c>
      <c r="C65" s="5" t="s">
        <v>125</v>
      </c>
      <c r="D65" s="5" t="s">
        <v>61</v>
      </c>
      <c r="E65" s="20">
        <f>10591398-973120+4766396.22-117874.13</f>
        <v>14266800.089999998</v>
      </c>
      <c r="F65" s="20">
        <f>10591398-973120+4766396.22-117874.13</f>
        <v>14266800.089999998</v>
      </c>
      <c r="G65" s="40">
        <f t="shared" si="0"/>
        <v>100</v>
      </c>
    </row>
    <row r="66" spans="1:7" ht="49.5">
      <c r="A66" s="18" t="s">
        <v>135</v>
      </c>
      <c r="B66" s="5" t="s">
        <v>38</v>
      </c>
      <c r="C66" s="5" t="s">
        <v>126</v>
      </c>
      <c r="D66" s="5"/>
      <c r="E66" s="20">
        <f aca="true" t="shared" si="7" ref="E66:F68">E67</f>
        <v>714129.84</v>
      </c>
      <c r="F66" s="20">
        <f t="shared" si="7"/>
        <v>714129.84</v>
      </c>
      <c r="G66" s="40">
        <f t="shared" si="0"/>
        <v>100</v>
      </c>
    </row>
    <row r="67" spans="1:7" ht="33">
      <c r="A67" s="18" t="s">
        <v>7</v>
      </c>
      <c r="B67" s="5" t="s">
        <v>38</v>
      </c>
      <c r="C67" s="5" t="s">
        <v>126</v>
      </c>
      <c r="D67" s="5">
        <v>200</v>
      </c>
      <c r="E67" s="20">
        <f t="shared" si="7"/>
        <v>714129.84</v>
      </c>
      <c r="F67" s="20">
        <f t="shared" si="7"/>
        <v>714129.84</v>
      </c>
      <c r="G67" s="40">
        <f t="shared" si="0"/>
        <v>100</v>
      </c>
    </row>
    <row r="68" spans="1:7" ht="33">
      <c r="A68" s="18" t="s">
        <v>8</v>
      </c>
      <c r="B68" s="5" t="s">
        <v>38</v>
      </c>
      <c r="C68" s="5" t="s">
        <v>126</v>
      </c>
      <c r="D68" s="5">
        <v>240</v>
      </c>
      <c r="E68" s="20">
        <f t="shared" si="7"/>
        <v>714129.84</v>
      </c>
      <c r="F68" s="20">
        <f t="shared" si="7"/>
        <v>714129.84</v>
      </c>
      <c r="G68" s="40">
        <f t="shared" si="0"/>
        <v>100</v>
      </c>
    </row>
    <row r="69" spans="1:7" ht="33">
      <c r="A69" s="21" t="s">
        <v>62</v>
      </c>
      <c r="B69" s="5" t="s">
        <v>38</v>
      </c>
      <c r="C69" s="5" t="s">
        <v>126</v>
      </c>
      <c r="D69" s="5" t="s">
        <v>61</v>
      </c>
      <c r="E69" s="20">
        <f>481021-11550.22+247138.74-2479.68</f>
        <v>714129.84</v>
      </c>
      <c r="F69" s="20">
        <f>481021-11550.22+247138.74-2479.68</f>
        <v>714129.84</v>
      </c>
      <c r="G69" s="40">
        <f t="shared" si="0"/>
        <v>100</v>
      </c>
    </row>
    <row r="70" spans="1:7" ht="33">
      <c r="A70" s="18" t="s">
        <v>89</v>
      </c>
      <c r="B70" s="5" t="s">
        <v>38</v>
      </c>
      <c r="C70" s="5" t="s">
        <v>77</v>
      </c>
      <c r="D70" s="5"/>
      <c r="E70" s="20">
        <f>E71+E74</f>
        <v>17316595.42</v>
      </c>
      <c r="F70" s="20">
        <f>F71+F74</f>
        <v>15959051.22</v>
      </c>
      <c r="G70" s="40">
        <f t="shared" si="0"/>
        <v>92.16044397253694</v>
      </c>
    </row>
    <row r="71" spans="1:7" ht="33">
      <c r="A71" s="18" t="s">
        <v>7</v>
      </c>
      <c r="B71" s="5" t="s">
        <v>38</v>
      </c>
      <c r="C71" s="5" t="s">
        <v>77</v>
      </c>
      <c r="D71" s="5">
        <v>200</v>
      </c>
      <c r="E71" s="20">
        <f>E72</f>
        <v>12382545.42</v>
      </c>
      <c r="F71" s="20">
        <f>F72</f>
        <v>11025001.22</v>
      </c>
      <c r="G71" s="40">
        <f aca="true" t="shared" si="8" ref="G71:G134">F71/E71*100</f>
        <v>89.03663056379891</v>
      </c>
    </row>
    <row r="72" spans="1:7" ht="33">
      <c r="A72" s="18" t="s">
        <v>8</v>
      </c>
      <c r="B72" s="5" t="s">
        <v>38</v>
      </c>
      <c r="C72" s="5" t="s">
        <v>77</v>
      </c>
      <c r="D72" s="5">
        <v>240</v>
      </c>
      <c r="E72" s="20">
        <f>E73</f>
        <v>12382545.42</v>
      </c>
      <c r="F72" s="20">
        <f>F73</f>
        <v>11025001.22</v>
      </c>
      <c r="G72" s="40">
        <f t="shared" si="8"/>
        <v>89.03663056379891</v>
      </c>
    </row>
    <row r="73" spans="1:7" ht="33">
      <c r="A73" s="21" t="s">
        <v>62</v>
      </c>
      <c r="B73" s="5" t="s">
        <v>38</v>
      </c>
      <c r="C73" s="5" t="s">
        <v>77</v>
      </c>
      <c r="D73" s="5" t="s">
        <v>61</v>
      </c>
      <c r="E73" s="20">
        <v>12382545.42</v>
      </c>
      <c r="F73" s="20">
        <v>11025001.22</v>
      </c>
      <c r="G73" s="40">
        <f t="shared" si="8"/>
        <v>89.03663056379891</v>
      </c>
    </row>
    <row r="74" spans="1:7" ht="16.5">
      <c r="A74" s="18" t="s">
        <v>9</v>
      </c>
      <c r="B74" s="5" t="s">
        <v>38</v>
      </c>
      <c r="C74" s="5" t="s">
        <v>77</v>
      </c>
      <c r="D74" s="5" t="s">
        <v>63</v>
      </c>
      <c r="E74" s="20">
        <f>E75</f>
        <v>4934050</v>
      </c>
      <c r="F74" s="20">
        <f>F75</f>
        <v>4934050</v>
      </c>
      <c r="G74" s="40">
        <f t="shared" si="8"/>
        <v>100</v>
      </c>
    </row>
    <row r="75" spans="1:7" ht="49.5">
      <c r="A75" s="18" t="s">
        <v>20</v>
      </c>
      <c r="B75" s="5" t="s">
        <v>38</v>
      </c>
      <c r="C75" s="5" t="s">
        <v>77</v>
      </c>
      <c r="D75" s="5">
        <v>810</v>
      </c>
      <c r="E75" s="20">
        <f>5400000+864940-3000290+659040+1000000+10360</f>
        <v>4934050</v>
      </c>
      <c r="F75" s="20">
        <f>5400000+864940-3000290+659040+1000000+10360</f>
        <v>4934050</v>
      </c>
      <c r="G75" s="40">
        <f t="shared" si="8"/>
        <v>100</v>
      </c>
    </row>
    <row r="76" spans="1:7" ht="16.5">
      <c r="A76" s="18" t="s">
        <v>79</v>
      </c>
      <c r="B76" s="5" t="s">
        <v>38</v>
      </c>
      <c r="C76" s="5" t="s">
        <v>78</v>
      </c>
      <c r="D76" s="5"/>
      <c r="E76" s="20">
        <f aca="true" t="shared" si="9" ref="E76:F78">E77</f>
        <v>3034657.2</v>
      </c>
      <c r="F76" s="20">
        <f t="shared" si="9"/>
        <v>2166873.4</v>
      </c>
      <c r="G76" s="40">
        <f t="shared" si="8"/>
        <v>71.40422318540624</v>
      </c>
    </row>
    <row r="77" spans="1:7" ht="33">
      <c r="A77" s="18" t="s">
        <v>7</v>
      </c>
      <c r="B77" s="5" t="s">
        <v>38</v>
      </c>
      <c r="C77" s="5" t="s">
        <v>78</v>
      </c>
      <c r="D77" s="5">
        <v>200</v>
      </c>
      <c r="E77" s="20">
        <f t="shared" si="9"/>
        <v>3034657.2</v>
      </c>
      <c r="F77" s="20">
        <f t="shared" si="9"/>
        <v>2166873.4</v>
      </c>
      <c r="G77" s="40">
        <f t="shared" si="8"/>
        <v>71.40422318540624</v>
      </c>
    </row>
    <row r="78" spans="1:7" ht="33">
      <c r="A78" s="18" t="s">
        <v>8</v>
      </c>
      <c r="B78" s="5" t="s">
        <v>38</v>
      </c>
      <c r="C78" s="5" t="s">
        <v>78</v>
      </c>
      <c r="D78" s="5">
        <v>240</v>
      </c>
      <c r="E78" s="20">
        <f t="shared" si="9"/>
        <v>3034657.2</v>
      </c>
      <c r="F78" s="20">
        <f t="shared" si="9"/>
        <v>2166873.4</v>
      </c>
      <c r="G78" s="40">
        <f t="shared" si="8"/>
        <v>71.40422318540624</v>
      </c>
    </row>
    <row r="79" spans="1:7" ht="33">
      <c r="A79" s="21" t="s">
        <v>62</v>
      </c>
      <c r="B79" s="5" t="s">
        <v>38</v>
      </c>
      <c r="C79" s="5" t="s">
        <v>78</v>
      </c>
      <c r="D79" s="5" t="s">
        <v>61</v>
      </c>
      <c r="E79" s="20">
        <v>3034657.2</v>
      </c>
      <c r="F79" s="20">
        <v>2166873.4</v>
      </c>
      <c r="G79" s="40">
        <f t="shared" si="8"/>
        <v>71.40422318540624</v>
      </c>
    </row>
    <row r="80" spans="1:7" ht="16.5">
      <c r="A80" s="18" t="s">
        <v>136</v>
      </c>
      <c r="B80" s="5" t="s">
        <v>38</v>
      </c>
      <c r="C80" s="5" t="s">
        <v>137</v>
      </c>
      <c r="D80" s="5"/>
      <c r="E80" s="20">
        <f aca="true" t="shared" si="10" ref="E80:F82">E81</f>
        <v>226060</v>
      </c>
      <c r="F80" s="20">
        <f t="shared" si="10"/>
        <v>226060</v>
      </c>
      <c r="G80" s="40">
        <f t="shared" si="8"/>
        <v>100</v>
      </c>
    </row>
    <row r="81" spans="1:7" ht="33">
      <c r="A81" s="18" t="s">
        <v>7</v>
      </c>
      <c r="B81" s="5" t="s">
        <v>38</v>
      </c>
      <c r="C81" s="5" t="s">
        <v>137</v>
      </c>
      <c r="D81" s="5">
        <v>200</v>
      </c>
      <c r="E81" s="20">
        <f t="shared" si="10"/>
        <v>226060</v>
      </c>
      <c r="F81" s="20">
        <f t="shared" si="10"/>
        <v>226060</v>
      </c>
      <c r="G81" s="40">
        <f t="shared" si="8"/>
        <v>100</v>
      </c>
    </row>
    <row r="82" spans="1:7" ht="33">
      <c r="A82" s="18" t="s">
        <v>8</v>
      </c>
      <c r="B82" s="5" t="s">
        <v>38</v>
      </c>
      <c r="C82" s="5" t="s">
        <v>137</v>
      </c>
      <c r="D82" s="5">
        <v>240</v>
      </c>
      <c r="E82" s="20">
        <f t="shared" si="10"/>
        <v>226060</v>
      </c>
      <c r="F82" s="20">
        <f t="shared" si="10"/>
        <v>226060</v>
      </c>
      <c r="G82" s="40">
        <f t="shared" si="8"/>
        <v>100</v>
      </c>
    </row>
    <row r="83" spans="1:7" ht="33">
      <c r="A83" s="21" t="s">
        <v>62</v>
      </c>
      <c r="B83" s="5" t="s">
        <v>38</v>
      </c>
      <c r="C83" s="5" t="s">
        <v>137</v>
      </c>
      <c r="D83" s="5" t="s">
        <v>61</v>
      </c>
      <c r="E83" s="20">
        <f>326890-100830</f>
        <v>226060</v>
      </c>
      <c r="F83" s="20">
        <f>326890-100830</f>
        <v>226060</v>
      </c>
      <c r="G83" s="40">
        <f t="shared" si="8"/>
        <v>100</v>
      </c>
    </row>
    <row r="84" spans="1:7" ht="16.5">
      <c r="A84" s="15" t="s">
        <v>43</v>
      </c>
      <c r="B84" s="6" t="s">
        <v>39</v>
      </c>
      <c r="C84" s="6"/>
      <c r="D84" s="6"/>
      <c r="E84" s="17">
        <f>E85+E108+E135</f>
        <v>17766424.19</v>
      </c>
      <c r="F84" s="17">
        <f>F85+F108+F135</f>
        <v>17766424.19</v>
      </c>
      <c r="G84" s="40">
        <f t="shared" si="8"/>
        <v>100</v>
      </c>
    </row>
    <row r="85" spans="1:7" ht="16.5">
      <c r="A85" s="28" t="s">
        <v>23</v>
      </c>
      <c r="B85" s="6" t="s">
        <v>40</v>
      </c>
      <c r="C85" s="6"/>
      <c r="D85" s="6"/>
      <c r="E85" s="17">
        <f>E86+E89+E100+E104+E97</f>
        <v>279324</v>
      </c>
      <c r="F85" s="17">
        <f>F86+F89+F100+F104+F97</f>
        <v>279324</v>
      </c>
      <c r="G85" s="40">
        <f t="shared" si="8"/>
        <v>100</v>
      </c>
    </row>
    <row r="86" spans="1:7" ht="33">
      <c r="A86" s="18" t="s">
        <v>104</v>
      </c>
      <c r="B86" s="5" t="s">
        <v>40</v>
      </c>
      <c r="C86" s="5" t="s">
        <v>105</v>
      </c>
      <c r="D86" s="5"/>
      <c r="E86" s="20">
        <f>E87</f>
        <v>40015.97</v>
      </c>
      <c r="F86" s="20">
        <f>F87</f>
        <v>40015.97</v>
      </c>
      <c r="G86" s="40">
        <f t="shared" si="8"/>
        <v>100</v>
      </c>
    </row>
    <row r="87" spans="1:7" ht="49.5">
      <c r="A87" s="21" t="s">
        <v>49</v>
      </c>
      <c r="B87" s="5" t="s">
        <v>40</v>
      </c>
      <c r="C87" s="5" t="s">
        <v>105</v>
      </c>
      <c r="D87" s="5" t="s">
        <v>47</v>
      </c>
      <c r="E87" s="20">
        <f>E88</f>
        <v>40015.97</v>
      </c>
      <c r="F87" s="20">
        <f>F88</f>
        <v>40015.97</v>
      </c>
      <c r="G87" s="40">
        <f t="shared" si="8"/>
        <v>100</v>
      </c>
    </row>
    <row r="88" spans="1:7" ht="49.5">
      <c r="A88" s="21" t="s">
        <v>50</v>
      </c>
      <c r="B88" s="5" t="s">
        <v>40</v>
      </c>
      <c r="C88" s="5" t="s">
        <v>105</v>
      </c>
      <c r="D88" s="5" t="s">
        <v>48</v>
      </c>
      <c r="E88" s="20">
        <f>227000-187168.22+184.19</f>
        <v>40015.97</v>
      </c>
      <c r="F88" s="20">
        <f>227000-187168.22+184.19</f>
        <v>40015.97</v>
      </c>
      <c r="G88" s="40">
        <f t="shared" si="8"/>
        <v>100</v>
      </c>
    </row>
    <row r="89" spans="1:7" ht="33">
      <c r="A89" s="18" t="s">
        <v>107</v>
      </c>
      <c r="B89" s="5" t="s">
        <v>40</v>
      </c>
      <c r="C89" s="5" t="s">
        <v>91</v>
      </c>
      <c r="D89" s="5"/>
      <c r="E89" s="20">
        <f>E90+E93</f>
        <v>239308.03</v>
      </c>
      <c r="F89" s="20">
        <f>F90+F93</f>
        <v>239308.03</v>
      </c>
      <c r="G89" s="40">
        <f t="shared" si="8"/>
        <v>100</v>
      </c>
    </row>
    <row r="90" spans="1:7" ht="33">
      <c r="A90" s="18" t="s">
        <v>7</v>
      </c>
      <c r="B90" s="5" t="s">
        <v>40</v>
      </c>
      <c r="C90" s="5" t="s">
        <v>91</v>
      </c>
      <c r="D90" s="5" t="s">
        <v>44</v>
      </c>
      <c r="E90" s="20">
        <f>E91</f>
        <v>239305.13999999998</v>
      </c>
      <c r="F90" s="20">
        <f>F91</f>
        <v>239305.13999999998</v>
      </c>
      <c r="G90" s="40">
        <f t="shared" si="8"/>
        <v>100</v>
      </c>
    </row>
    <row r="91" spans="1:7" ht="33">
      <c r="A91" s="18" t="s">
        <v>8</v>
      </c>
      <c r="B91" s="5" t="s">
        <v>40</v>
      </c>
      <c r="C91" s="5" t="s">
        <v>91</v>
      </c>
      <c r="D91" s="5" t="s">
        <v>45</v>
      </c>
      <c r="E91" s="20">
        <f>E92</f>
        <v>239305.13999999998</v>
      </c>
      <c r="F91" s="20">
        <f>F92</f>
        <v>239305.13999999998</v>
      </c>
      <c r="G91" s="40">
        <f t="shared" si="8"/>
        <v>100</v>
      </c>
    </row>
    <row r="92" spans="1:7" ht="33">
      <c r="A92" s="18" t="s">
        <v>62</v>
      </c>
      <c r="B92" s="5" t="s">
        <v>40</v>
      </c>
      <c r="C92" s="5" t="s">
        <v>91</v>
      </c>
      <c r="D92" s="5" t="s">
        <v>61</v>
      </c>
      <c r="E92" s="20">
        <f>269290-2.89-29981.97</f>
        <v>239305.13999999998</v>
      </c>
      <c r="F92" s="20">
        <f>269290-2.89-29981.97</f>
        <v>239305.13999999998</v>
      </c>
      <c r="G92" s="40">
        <f t="shared" si="8"/>
        <v>100</v>
      </c>
    </row>
    <row r="93" spans="1:7" ht="16.5">
      <c r="A93" s="18" t="s">
        <v>9</v>
      </c>
      <c r="B93" s="5" t="s">
        <v>40</v>
      </c>
      <c r="C93" s="5" t="s">
        <v>91</v>
      </c>
      <c r="D93" s="5" t="s">
        <v>140</v>
      </c>
      <c r="E93" s="20">
        <f>E94</f>
        <v>2.89</v>
      </c>
      <c r="F93" s="20">
        <f>F94</f>
        <v>2.89</v>
      </c>
      <c r="G93" s="40">
        <f t="shared" si="8"/>
        <v>100</v>
      </c>
    </row>
    <row r="94" spans="1:7" ht="15.75" customHeight="1">
      <c r="A94" s="18" t="s">
        <v>139</v>
      </c>
      <c r="B94" s="5" t="s">
        <v>40</v>
      </c>
      <c r="C94" s="5" t="s">
        <v>91</v>
      </c>
      <c r="D94" s="5" t="s">
        <v>138</v>
      </c>
      <c r="E94" s="20">
        <v>2.89</v>
      </c>
      <c r="F94" s="20">
        <v>2.89</v>
      </c>
      <c r="G94" s="40">
        <f t="shared" si="8"/>
        <v>100</v>
      </c>
    </row>
    <row r="95" spans="1:7" ht="33" hidden="1">
      <c r="A95" s="18" t="s">
        <v>8</v>
      </c>
      <c r="B95" s="5" t="s">
        <v>40</v>
      </c>
      <c r="C95" s="5" t="s">
        <v>91</v>
      </c>
      <c r="D95" s="5" t="s">
        <v>45</v>
      </c>
      <c r="E95" s="20">
        <f>E96</f>
        <v>0</v>
      </c>
      <c r="F95" s="20">
        <f>F96</f>
        <v>0</v>
      </c>
      <c r="G95" s="40" t="e">
        <f t="shared" si="8"/>
        <v>#DIV/0!</v>
      </c>
    </row>
    <row r="96" spans="1:7" ht="33" hidden="1">
      <c r="A96" s="18" t="s">
        <v>62</v>
      </c>
      <c r="B96" s="5" t="s">
        <v>40</v>
      </c>
      <c r="C96" s="5" t="s">
        <v>91</v>
      </c>
      <c r="D96" s="5" t="s">
        <v>61</v>
      </c>
      <c r="E96" s="20"/>
      <c r="F96" s="20"/>
      <c r="G96" s="40" t="e">
        <f t="shared" si="8"/>
        <v>#DIV/0!</v>
      </c>
    </row>
    <row r="97" spans="1:7" ht="16.5" hidden="1">
      <c r="A97" s="18" t="s">
        <v>90</v>
      </c>
      <c r="B97" s="5" t="s">
        <v>40</v>
      </c>
      <c r="C97" s="5" t="s">
        <v>92</v>
      </c>
      <c r="D97" s="5"/>
      <c r="E97" s="20">
        <f>E98</f>
        <v>0</v>
      </c>
      <c r="F97" s="20">
        <f>F98</f>
        <v>0</v>
      </c>
      <c r="G97" s="40" t="e">
        <f t="shared" si="8"/>
        <v>#DIV/0!</v>
      </c>
    </row>
    <row r="98" spans="1:7" ht="16.5" hidden="1">
      <c r="A98" s="18" t="s">
        <v>9</v>
      </c>
      <c r="B98" s="5" t="s">
        <v>40</v>
      </c>
      <c r="C98" s="5" t="s">
        <v>92</v>
      </c>
      <c r="D98" s="5">
        <v>800</v>
      </c>
      <c r="E98" s="20">
        <f>E99</f>
        <v>0</v>
      </c>
      <c r="F98" s="20">
        <f>F99</f>
        <v>0</v>
      </c>
      <c r="G98" s="40" t="e">
        <f t="shared" si="8"/>
        <v>#DIV/0!</v>
      </c>
    </row>
    <row r="99" spans="1:7" ht="49.5" hidden="1">
      <c r="A99" s="18" t="s">
        <v>20</v>
      </c>
      <c r="B99" s="5" t="s">
        <v>40</v>
      </c>
      <c r="C99" s="5" t="s">
        <v>92</v>
      </c>
      <c r="D99" s="5">
        <v>810</v>
      </c>
      <c r="E99" s="20">
        <f>50000-50000</f>
        <v>0</v>
      </c>
      <c r="F99" s="20">
        <f>50000-50000</f>
        <v>0</v>
      </c>
      <c r="G99" s="40" t="e">
        <f t="shared" si="8"/>
        <v>#DIV/0!</v>
      </c>
    </row>
    <row r="100" spans="1:7" ht="33" hidden="1">
      <c r="A100" s="30" t="s">
        <v>111</v>
      </c>
      <c r="B100" s="5" t="s">
        <v>40</v>
      </c>
      <c r="C100" s="5" t="s">
        <v>106</v>
      </c>
      <c r="D100" s="5"/>
      <c r="E100" s="20">
        <f aca="true" t="shared" si="11" ref="E100:F102">E101</f>
        <v>0</v>
      </c>
      <c r="F100" s="20">
        <f t="shared" si="11"/>
        <v>0</v>
      </c>
      <c r="G100" s="40" t="e">
        <f t="shared" si="8"/>
        <v>#DIV/0!</v>
      </c>
    </row>
    <row r="101" spans="1:7" ht="33" hidden="1">
      <c r="A101" s="18" t="s">
        <v>7</v>
      </c>
      <c r="B101" s="5" t="s">
        <v>40</v>
      </c>
      <c r="C101" s="5" t="s">
        <v>106</v>
      </c>
      <c r="D101" s="5" t="s">
        <v>44</v>
      </c>
      <c r="E101" s="20">
        <f t="shared" si="11"/>
        <v>0</v>
      </c>
      <c r="F101" s="20">
        <f t="shared" si="11"/>
        <v>0</v>
      </c>
      <c r="G101" s="40" t="e">
        <f t="shared" si="8"/>
        <v>#DIV/0!</v>
      </c>
    </row>
    <row r="102" spans="1:7" ht="33" hidden="1">
      <c r="A102" s="18" t="s">
        <v>8</v>
      </c>
      <c r="B102" s="5" t="s">
        <v>40</v>
      </c>
      <c r="C102" s="5" t="s">
        <v>106</v>
      </c>
      <c r="D102" s="5" t="s">
        <v>45</v>
      </c>
      <c r="E102" s="20">
        <f t="shared" si="11"/>
        <v>0</v>
      </c>
      <c r="F102" s="20">
        <f t="shared" si="11"/>
        <v>0</v>
      </c>
      <c r="G102" s="40" t="e">
        <f t="shared" si="8"/>
        <v>#DIV/0!</v>
      </c>
    </row>
    <row r="103" spans="1:7" ht="32.25" customHeight="1" hidden="1">
      <c r="A103" s="18" t="s">
        <v>62</v>
      </c>
      <c r="B103" s="5" t="s">
        <v>40</v>
      </c>
      <c r="C103" s="5" t="s">
        <v>106</v>
      </c>
      <c r="D103" s="5" t="s">
        <v>61</v>
      </c>
      <c r="E103" s="20">
        <f>40000-40000</f>
        <v>0</v>
      </c>
      <c r="F103" s="20">
        <f>40000-40000</f>
        <v>0</v>
      </c>
      <c r="G103" s="40" t="e">
        <f t="shared" si="8"/>
        <v>#DIV/0!</v>
      </c>
    </row>
    <row r="104" spans="1:7" ht="33" hidden="1">
      <c r="A104" s="18" t="s">
        <v>133</v>
      </c>
      <c r="B104" s="5" t="s">
        <v>40</v>
      </c>
      <c r="C104" s="5" t="s">
        <v>131</v>
      </c>
      <c r="D104" s="5"/>
      <c r="E104" s="20">
        <f aca="true" t="shared" si="12" ref="E104:F106">E105</f>
        <v>0</v>
      </c>
      <c r="F104" s="20">
        <f t="shared" si="12"/>
        <v>0</v>
      </c>
      <c r="G104" s="40" t="e">
        <f t="shared" si="8"/>
        <v>#DIV/0!</v>
      </c>
    </row>
    <row r="105" spans="1:7" ht="49.5" hidden="1">
      <c r="A105" s="21" t="s">
        <v>66</v>
      </c>
      <c r="B105" s="5" t="s">
        <v>40</v>
      </c>
      <c r="C105" s="5" t="s">
        <v>131</v>
      </c>
      <c r="D105" s="5" t="s">
        <v>64</v>
      </c>
      <c r="E105" s="20">
        <f t="shared" si="12"/>
        <v>0</v>
      </c>
      <c r="F105" s="20">
        <f t="shared" si="12"/>
        <v>0</v>
      </c>
      <c r="G105" s="40" t="e">
        <f t="shared" si="8"/>
        <v>#DIV/0!</v>
      </c>
    </row>
    <row r="106" spans="1:7" ht="16.5" hidden="1">
      <c r="A106" s="18" t="s">
        <v>121</v>
      </c>
      <c r="B106" s="5" t="s">
        <v>40</v>
      </c>
      <c r="C106" s="5" t="s">
        <v>131</v>
      </c>
      <c r="D106" s="5" t="s">
        <v>120</v>
      </c>
      <c r="E106" s="20">
        <f t="shared" si="12"/>
        <v>0</v>
      </c>
      <c r="F106" s="20">
        <f t="shared" si="12"/>
        <v>0</v>
      </c>
      <c r="G106" s="40" t="e">
        <f t="shared" si="8"/>
        <v>#DIV/0!</v>
      </c>
    </row>
    <row r="107" spans="1:7" ht="49.5" hidden="1">
      <c r="A107" s="21" t="s">
        <v>134</v>
      </c>
      <c r="B107" s="5" t="s">
        <v>40</v>
      </c>
      <c r="C107" s="5" t="s">
        <v>131</v>
      </c>
      <c r="D107" s="5" t="s">
        <v>132</v>
      </c>
      <c r="E107" s="20"/>
      <c r="F107" s="20"/>
      <c r="G107" s="40" t="e">
        <f t="shared" si="8"/>
        <v>#DIV/0!</v>
      </c>
    </row>
    <row r="108" spans="1:7" ht="16.5">
      <c r="A108" s="28" t="s">
        <v>24</v>
      </c>
      <c r="B108" s="6" t="s">
        <v>41</v>
      </c>
      <c r="C108" s="6"/>
      <c r="D108" s="6"/>
      <c r="E108" s="17">
        <f>E109+E116+E119+E123+E126+E129</f>
        <v>7492919.66</v>
      </c>
      <c r="F108" s="17">
        <f>F109+F116+F119+F123+F126+F129</f>
        <v>7492919.66</v>
      </c>
      <c r="G108" s="40">
        <f t="shared" si="8"/>
        <v>100</v>
      </c>
    </row>
    <row r="109" spans="1:7" ht="33">
      <c r="A109" s="21" t="s">
        <v>94</v>
      </c>
      <c r="B109" s="5" t="s">
        <v>41</v>
      </c>
      <c r="C109" s="5" t="s">
        <v>93</v>
      </c>
      <c r="D109" s="5"/>
      <c r="E109" s="20">
        <f>E113+E110</f>
        <v>4027492.66</v>
      </c>
      <c r="F109" s="20">
        <f>F113+F110</f>
        <v>4027492.66</v>
      </c>
      <c r="G109" s="40">
        <f t="shared" si="8"/>
        <v>100</v>
      </c>
    </row>
    <row r="110" spans="1:7" ht="33">
      <c r="A110" s="18" t="s">
        <v>7</v>
      </c>
      <c r="B110" s="5" t="s">
        <v>41</v>
      </c>
      <c r="C110" s="5" t="s">
        <v>93</v>
      </c>
      <c r="D110" s="5" t="s">
        <v>44</v>
      </c>
      <c r="E110" s="20">
        <f>E111</f>
        <v>28100</v>
      </c>
      <c r="F110" s="20">
        <f>F111</f>
        <v>28100</v>
      </c>
      <c r="G110" s="40">
        <f t="shared" si="8"/>
        <v>100</v>
      </c>
    </row>
    <row r="111" spans="1:7" ht="33">
      <c r="A111" s="18" t="s">
        <v>8</v>
      </c>
      <c r="B111" s="5" t="s">
        <v>41</v>
      </c>
      <c r="C111" s="5" t="s">
        <v>93</v>
      </c>
      <c r="D111" s="5" t="s">
        <v>45</v>
      </c>
      <c r="E111" s="20">
        <f>E112</f>
        <v>28100</v>
      </c>
      <c r="F111" s="20">
        <f>F112</f>
        <v>28100</v>
      </c>
      <c r="G111" s="40">
        <f t="shared" si="8"/>
        <v>100</v>
      </c>
    </row>
    <row r="112" spans="1:7" ht="33">
      <c r="A112" s="18" t="s">
        <v>62</v>
      </c>
      <c r="B112" s="5" t="s">
        <v>41</v>
      </c>
      <c r="C112" s="5" t="s">
        <v>93</v>
      </c>
      <c r="D112" s="5" t="s">
        <v>61</v>
      </c>
      <c r="E112" s="20">
        <v>28100</v>
      </c>
      <c r="F112" s="20">
        <v>28100</v>
      </c>
      <c r="G112" s="40">
        <f t="shared" si="8"/>
        <v>100</v>
      </c>
    </row>
    <row r="113" spans="1:7" ht="49.5">
      <c r="A113" s="21" t="s">
        <v>66</v>
      </c>
      <c r="B113" s="5" t="s">
        <v>41</v>
      </c>
      <c r="C113" s="5" t="s">
        <v>93</v>
      </c>
      <c r="D113" s="5" t="s">
        <v>64</v>
      </c>
      <c r="E113" s="20">
        <f>E114</f>
        <v>3999392.66</v>
      </c>
      <c r="F113" s="20">
        <f>F114</f>
        <v>3999392.66</v>
      </c>
      <c r="G113" s="40">
        <f t="shared" si="8"/>
        <v>100</v>
      </c>
    </row>
    <row r="114" spans="1:7" ht="16.5">
      <c r="A114" s="21" t="s">
        <v>123</v>
      </c>
      <c r="B114" s="5" t="s">
        <v>41</v>
      </c>
      <c r="C114" s="5" t="s">
        <v>93</v>
      </c>
      <c r="D114" s="5" t="s">
        <v>120</v>
      </c>
      <c r="E114" s="20">
        <f>E115</f>
        <v>3999392.66</v>
      </c>
      <c r="F114" s="20">
        <f>F115</f>
        <v>3999392.66</v>
      </c>
      <c r="G114" s="40">
        <f t="shared" si="8"/>
        <v>100</v>
      </c>
    </row>
    <row r="115" spans="1:7" ht="49.5">
      <c r="A115" s="21" t="s">
        <v>108</v>
      </c>
      <c r="B115" s="5" t="s">
        <v>41</v>
      </c>
      <c r="C115" s="5" t="s">
        <v>93</v>
      </c>
      <c r="D115" s="5" t="s">
        <v>65</v>
      </c>
      <c r="E115" s="20">
        <f>8922000-4922607-0.34</f>
        <v>3999392.66</v>
      </c>
      <c r="F115" s="20">
        <f>8922000-4922607-0.34</f>
        <v>3999392.66</v>
      </c>
      <c r="G115" s="40">
        <f t="shared" si="8"/>
        <v>100</v>
      </c>
    </row>
    <row r="116" spans="1:7" ht="16.5">
      <c r="A116" s="18" t="s">
        <v>98</v>
      </c>
      <c r="B116" s="5" t="s">
        <v>41</v>
      </c>
      <c r="C116" s="5" t="s">
        <v>97</v>
      </c>
      <c r="D116" s="5"/>
      <c r="E116" s="20">
        <f>E117</f>
        <v>2175145</v>
      </c>
      <c r="F116" s="20">
        <f>F117</f>
        <v>2175145</v>
      </c>
      <c r="G116" s="40">
        <f t="shared" si="8"/>
        <v>100</v>
      </c>
    </row>
    <row r="117" spans="1:7" ht="16.5">
      <c r="A117" s="18" t="s">
        <v>9</v>
      </c>
      <c r="B117" s="5" t="s">
        <v>41</v>
      </c>
      <c r="C117" s="5" t="s">
        <v>97</v>
      </c>
      <c r="D117" s="5">
        <v>800</v>
      </c>
      <c r="E117" s="20">
        <f>E118</f>
        <v>2175145</v>
      </c>
      <c r="F117" s="20">
        <f>F118</f>
        <v>2175145</v>
      </c>
      <c r="G117" s="40">
        <f t="shared" si="8"/>
        <v>100</v>
      </c>
    </row>
    <row r="118" spans="1:7" ht="49.5">
      <c r="A118" s="18" t="s">
        <v>20</v>
      </c>
      <c r="B118" s="5" t="s">
        <v>41</v>
      </c>
      <c r="C118" s="5" t="s">
        <v>97</v>
      </c>
      <c r="D118" s="5">
        <v>810</v>
      </c>
      <c r="E118" s="20">
        <f>3000000+372000-1000000+446500-218500-400000-24855</f>
        <v>2175145</v>
      </c>
      <c r="F118" s="20">
        <f>3000000+372000-1000000+446500-218500-400000-24855</f>
        <v>2175145</v>
      </c>
      <c r="G118" s="40">
        <f t="shared" si="8"/>
        <v>100</v>
      </c>
    </row>
    <row r="119" spans="1:7" ht="33">
      <c r="A119" s="18" t="s">
        <v>101</v>
      </c>
      <c r="B119" s="5" t="s">
        <v>41</v>
      </c>
      <c r="C119" s="5" t="s">
        <v>100</v>
      </c>
      <c r="D119" s="5"/>
      <c r="E119" s="20">
        <f aca="true" t="shared" si="13" ref="E119:F121">E120</f>
        <v>381000</v>
      </c>
      <c r="F119" s="20">
        <f t="shared" si="13"/>
        <v>381000</v>
      </c>
      <c r="G119" s="40">
        <f t="shared" si="8"/>
        <v>100</v>
      </c>
    </row>
    <row r="120" spans="1:7" ht="33">
      <c r="A120" s="18" t="s">
        <v>7</v>
      </c>
      <c r="B120" s="5" t="s">
        <v>41</v>
      </c>
      <c r="C120" s="5" t="s">
        <v>100</v>
      </c>
      <c r="D120" s="5" t="s">
        <v>44</v>
      </c>
      <c r="E120" s="20">
        <f t="shared" si="13"/>
        <v>381000</v>
      </c>
      <c r="F120" s="20">
        <f t="shared" si="13"/>
        <v>381000</v>
      </c>
      <c r="G120" s="40">
        <f t="shared" si="8"/>
        <v>100</v>
      </c>
    </row>
    <row r="121" spans="1:7" ht="33">
      <c r="A121" s="18" t="s">
        <v>8</v>
      </c>
      <c r="B121" s="5" t="s">
        <v>41</v>
      </c>
      <c r="C121" s="5" t="s">
        <v>100</v>
      </c>
      <c r="D121" s="5" t="s">
        <v>45</v>
      </c>
      <c r="E121" s="20">
        <f t="shared" si="13"/>
        <v>381000</v>
      </c>
      <c r="F121" s="20">
        <f t="shared" si="13"/>
        <v>381000</v>
      </c>
      <c r="G121" s="40">
        <f t="shared" si="8"/>
        <v>100</v>
      </c>
    </row>
    <row r="122" spans="1:7" ht="33">
      <c r="A122" s="18" t="s">
        <v>62</v>
      </c>
      <c r="B122" s="5" t="s">
        <v>41</v>
      </c>
      <c r="C122" s="5" t="s">
        <v>100</v>
      </c>
      <c r="D122" s="5" t="s">
        <v>61</v>
      </c>
      <c r="E122" s="20">
        <f>450000-69000</f>
        <v>381000</v>
      </c>
      <c r="F122" s="20">
        <f>450000-69000</f>
        <v>381000</v>
      </c>
      <c r="G122" s="40">
        <f t="shared" si="8"/>
        <v>100</v>
      </c>
    </row>
    <row r="123" spans="1:7" ht="16.5" hidden="1">
      <c r="A123" s="18" t="s">
        <v>99</v>
      </c>
      <c r="B123" s="5" t="s">
        <v>41</v>
      </c>
      <c r="C123" s="5" t="s">
        <v>102</v>
      </c>
      <c r="D123" s="5"/>
      <c r="E123" s="20">
        <f>E124</f>
        <v>0</v>
      </c>
      <c r="F123" s="20">
        <f>F124</f>
        <v>0</v>
      </c>
      <c r="G123" s="40" t="e">
        <f t="shared" si="8"/>
        <v>#DIV/0!</v>
      </c>
    </row>
    <row r="124" spans="1:7" ht="16.5" hidden="1">
      <c r="A124" s="18" t="s">
        <v>9</v>
      </c>
      <c r="B124" s="5" t="s">
        <v>41</v>
      </c>
      <c r="C124" s="5" t="s">
        <v>102</v>
      </c>
      <c r="D124" s="5">
        <v>800</v>
      </c>
      <c r="E124" s="20">
        <f>E125</f>
        <v>0</v>
      </c>
      <c r="F124" s="20">
        <f>F125</f>
        <v>0</v>
      </c>
      <c r="G124" s="40" t="e">
        <f t="shared" si="8"/>
        <v>#DIV/0!</v>
      </c>
    </row>
    <row r="125" spans="1:7" ht="34.5" customHeight="1" hidden="1">
      <c r="A125" s="18" t="s">
        <v>20</v>
      </c>
      <c r="B125" s="5" t="s">
        <v>41</v>
      </c>
      <c r="C125" s="5" t="s">
        <v>102</v>
      </c>
      <c r="D125" s="5">
        <v>810</v>
      </c>
      <c r="E125" s="20"/>
      <c r="F125" s="20"/>
      <c r="G125" s="40" t="e">
        <f t="shared" si="8"/>
        <v>#DIV/0!</v>
      </c>
    </row>
    <row r="126" spans="1:7" ht="16.5" hidden="1">
      <c r="A126" s="21" t="s">
        <v>109</v>
      </c>
      <c r="B126" s="5" t="s">
        <v>41</v>
      </c>
      <c r="C126" s="5" t="s">
        <v>110</v>
      </c>
      <c r="D126" s="5"/>
      <c r="E126" s="20">
        <f>E127</f>
        <v>0</v>
      </c>
      <c r="F126" s="20">
        <f>F127</f>
        <v>0</v>
      </c>
      <c r="G126" s="40" t="e">
        <f t="shared" si="8"/>
        <v>#DIV/0!</v>
      </c>
    </row>
    <row r="127" spans="1:7" ht="16.5" hidden="1">
      <c r="A127" s="18" t="s">
        <v>9</v>
      </c>
      <c r="B127" s="5" t="s">
        <v>41</v>
      </c>
      <c r="C127" s="5" t="s">
        <v>110</v>
      </c>
      <c r="D127" s="5">
        <v>800</v>
      </c>
      <c r="E127" s="20">
        <f>E128</f>
        <v>0</v>
      </c>
      <c r="F127" s="20">
        <f>F128</f>
        <v>0</v>
      </c>
      <c r="G127" s="40" t="e">
        <f t="shared" si="8"/>
        <v>#DIV/0!</v>
      </c>
    </row>
    <row r="128" spans="1:7" ht="49.5" hidden="1">
      <c r="A128" s="18" t="s">
        <v>20</v>
      </c>
      <c r="B128" s="5" t="s">
        <v>41</v>
      </c>
      <c r="C128" s="5" t="s">
        <v>110</v>
      </c>
      <c r="D128" s="5">
        <v>810</v>
      </c>
      <c r="E128" s="20">
        <f>50000-4500-45500</f>
        <v>0</v>
      </c>
      <c r="F128" s="20">
        <f>50000-4500-45500</f>
        <v>0</v>
      </c>
      <c r="G128" s="40" t="e">
        <f t="shared" si="8"/>
        <v>#DIV/0!</v>
      </c>
    </row>
    <row r="129" spans="1:7" ht="33">
      <c r="A129" s="18" t="s">
        <v>142</v>
      </c>
      <c r="B129" s="5" t="s">
        <v>41</v>
      </c>
      <c r="C129" s="5" t="s">
        <v>141</v>
      </c>
      <c r="D129" s="5"/>
      <c r="E129" s="20">
        <f>E130+E133</f>
        <v>909282</v>
      </c>
      <c r="F129" s="20">
        <f>F130+F133</f>
        <v>909282</v>
      </c>
      <c r="G129" s="40">
        <f t="shared" si="8"/>
        <v>100</v>
      </c>
    </row>
    <row r="130" spans="1:7" ht="33" hidden="1">
      <c r="A130" s="18" t="s">
        <v>7</v>
      </c>
      <c r="B130" s="5" t="s">
        <v>41</v>
      </c>
      <c r="C130" s="5" t="s">
        <v>141</v>
      </c>
      <c r="D130" s="5" t="s">
        <v>44</v>
      </c>
      <c r="E130" s="20">
        <f>E131</f>
        <v>0</v>
      </c>
      <c r="F130" s="20">
        <f>F131</f>
        <v>0</v>
      </c>
      <c r="G130" s="40" t="e">
        <f t="shared" si="8"/>
        <v>#DIV/0!</v>
      </c>
    </row>
    <row r="131" spans="1:7" ht="33" hidden="1">
      <c r="A131" s="18" t="s">
        <v>8</v>
      </c>
      <c r="B131" s="5" t="s">
        <v>41</v>
      </c>
      <c r="C131" s="5" t="s">
        <v>141</v>
      </c>
      <c r="D131" s="5" t="s">
        <v>45</v>
      </c>
      <c r="E131" s="20">
        <f>E132</f>
        <v>0</v>
      </c>
      <c r="F131" s="20">
        <f>F132</f>
        <v>0</v>
      </c>
      <c r="G131" s="40" t="e">
        <f t="shared" si="8"/>
        <v>#DIV/0!</v>
      </c>
    </row>
    <row r="132" spans="1:7" ht="33" hidden="1">
      <c r="A132" s="18" t="s">
        <v>62</v>
      </c>
      <c r="B132" s="5" t="s">
        <v>41</v>
      </c>
      <c r="C132" s="5" t="s">
        <v>141</v>
      </c>
      <c r="D132" s="5" t="s">
        <v>61</v>
      </c>
      <c r="E132" s="20">
        <f>100000-100000</f>
        <v>0</v>
      </c>
      <c r="F132" s="20">
        <f>100000-100000</f>
        <v>0</v>
      </c>
      <c r="G132" s="40" t="e">
        <f t="shared" si="8"/>
        <v>#DIV/0!</v>
      </c>
    </row>
    <row r="133" spans="1:7" ht="16.5">
      <c r="A133" s="18" t="s">
        <v>12</v>
      </c>
      <c r="B133" s="5" t="s">
        <v>41</v>
      </c>
      <c r="C133" s="5" t="s">
        <v>141</v>
      </c>
      <c r="D133" s="5">
        <v>500</v>
      </c>
      <c r="E133" s="20">
        <f>E134</f>
        <v>909282</v>
      </c>
      <c r="F133" s="20">
        <f>F134</f>
        <v>909282</v>
      </c>
      <c r="G133" s="40">
        <f t="shared" si="8"/>
        <v>100</v>
      </c>
    </row>
    <row r="134" spans="1:7" ht="16.5">
      <c r="A134" s="18" t="s">
        <v>13</v>
      </c>
      <c r="B134" s="5" t="s">
        <v>41</v>
      </c>
      <c r="C134" s="5" t="s">
        <v>141</v>
      </c>
      <c r="D134" s="5">
        <v>540</v>
      </c>
      <c r="E134" s="20">
        <f>500000+409282</f>
        <v>909282</v>
      </c>
      <c r="F134" s="20">
        <f>500000+409282</f>
        <v>909282</v>
      </c>
      <c r="G134" s="40">
        <f t="shared" si="8"/>
        <v>100</v>
      </c>
    </row>
    <row r="135" spans="1:7" ht="16.5">
      <c r="A135" s="28" t="s">
        <v>25</v>
      </c>
      <c r="B135" s="6" t="s">
        <v>42</v>
      </c>
      <c r="C135" s="6"/>
      <c r="D135" s="6"/>
      <c r="E135" s="17">
        <f>E140+E149+E152+E155+E158+E164+E136</f>
        <v>9994180.530000001</v>
      </c>
      <c r="F135" s="17">
        <f>F140+F149+F152+F155+F158+F164+F136</f>
        <v>9994180.530000001</v>
      </c>
      <c r="G135" s="40">
        <f aca="true" t="shared" si="14" ref="G135:G177">F135/E135*100</f>
        <v>100</v>
      </c>
    </row>
    <row r="136" spans="1:7" ht="33">
      <c r="A136" s="18" t="s">
        <v>142</v>
      </c>
      <c r="B136" s="19" t="s">
        <v>42</v>
      </c>
      <c r="C136" s="5" t="s">
        <v>141</v>
      </c>
      <c r="D136" s="5"/>
      <c r="E136" s="20">
        <f aca="true" t="shared" si="15" ref="E136:F138">E137</f>
        <v>17994.66</v>
      </c>
      <c r="F136" s="20">
        <f t="shared" si="15"/>
        <v>17994.66</v>
      </c>
      <c r="G136" s="40">
        <f t="shared" si="14"/>
        <v>100</v>
      </c>
    </row>
    <row r="137" spans="1:7" ht="33">
      <c r="A137" s="18" t="s">
        <v>7</v>
      </c>
      <c r="B137" s="19" t="s">
        <v>42</v>
      </c>
      <c r="C137" s="5" t="s">
        <v>141</v>
      </c>
      <c r="D137" s="5" t="s">
        <v>44</v>
      </c>
      <c r="E137" s="20">
        <f t="shared" si="15"/>
        <v>17994.66</v>
      </c>
      <c r="F137" s="20">
        <f t="shared" si="15"/>
        <v>17994.66</v>
      </c>
      <c r="G137" s="40">
        <f t="shared" si="14"/>
        <v>100</v>
      </c>
    </row>
    <row r="138" spans="1:7" ht="33">
      <c r="A138" s="18" t="s">
        <v>8</v>
      </c>
      <c r="B138" s="19" t="s">
        <v>42</v>
      </c>
      <c r="C138" s="5" t="s">
        <v>141</v>
      </c>
      <c r="D138" s="5" t="s">
        <v>45</v>
      </c>
      <c r="E138" s="20">
        <f t="shared" si="15"/>
        <v>17994.66</v>
      </c>
      <c r="F138" s="20">
        <f t="shared" si="15"/>
        <v>17994.66</v>
      </c>
      <c r="G138" s="40">
        <f t="shared" si="14"/>
        <v>100</v>
      </c>
    </row>
    <row r="139" spans="1:7" ht="33">
      <c r="A139" s="18" t="s">
        <v>62</v>
      </c>
      <c r="B139" s="19" t="s">
        <v>42</v>
      </c>
      <c r="C139" s="5" t="s">
        <v>141</v>
      </c>
      <c r="D139" s="5" t="s">
        <v>61</v>
      </c>
      <c r="E139" s="20">
        <f>17995-0.34</f>
        <v>17994.66</v>
      </c>
      <c r="F139" s="20">
        <f>17995-0.34</f>
        <v>17994.66</v>
      </c>
      <c r="G139" s="40">
        <f t="shared" si="14"/>
        <v>100</v>
      </c>
    </row>
    <row r="140" spans="1:7" ht="15.75" customHeight="1">
      <c r="A140" s="18" t="s">
        <v>26</v>
      </c>
      <c r="B140" s="5" t="s">
        <v>42</v>
      </c>
      <c r="C140" s="5" t="s">
        <v>81</v>
      </c>
      <c r="D140" s="5"/>
      <c r="E140" s="20">
        <f>E143+E146+E148</f>
        <v>5587725.87</v>
      </c>
      <c r="F140" s="20">
        <f>F143+F146+F148</f>
        <v>5587725.87</v>
      </c>
      <c r="G140" s="40">
        <f t="shared" si="14"/>
        <v>100</v>
      </c>
    </row>
    <row r="141" spans="1:7" ht="33">
      <c r="A141" s="18" t="s">
        <v>7</v>
      </c>
      <c r="B141" s="19" t="s">
        <v>42</v>
      </c>
      <c r="C141" s="5" t="s">
        <v>81</v>
      </c>
      <c r="D141" s="5" t="s">
        <v>44</v>
      </c>
      <c r="E141" s="20">
        <f>E142</f>
        <v>2735</v>
      </c>
      <c r="F141" s="20">
        <f>F142</f>
        <v>2735</v>
      </c>
      <c r="G141" s="40">
        <f t="shared" si="14"/>
        <v>100</v>
      </c>
    </row>
    <row r="142" spans="1:7" ht="33">
      <c r="A142" s="18" t="s">
        <v>8</v>
      </c>
      <c r="B142" s="19" t="s">
        <v>42</v>
      </c>
      <c r="C142" s="5" t="s">
        <v>81</v>
      </c>
      <c r="D142" s="5" t="s">
        <v>45</v>
      </c>
      <c r="E142" s="20">
        <f>E143</f>
        <v>2735</v>
      </c>
      <c r="F142" s="20">
        <f>F143</f>
        <v>2735</v>
      </c>
      <c r="G142" s="40">
        <f t="shared" si="14"/>
        <v>100</v>
      </c>
    </row>
    <row r="143" spans="1:7" ht="33">
      <c r="A143" s="18" t="s">
        <v>62</v>
      </c>
      <c r="B143" s="19" t="s">
        <v>42</v>
      </c>
      <c r="C143" s="5" t="s">
        <v>81</v>
      </c>
      <c r="D143" s="5" t="s">
        <v>61</v>
      </c>
      <c r="E143" s="20">
        <f>3560-825</f>
        <v>2735</v>
      </c>
      <c r="F143" s="20">
        <f>3560-825</f>
        <v>2735</v>
      </c>
      <c r="G143" s="40">
        <f t="shared" si="14"/>
        <v>100</v>
      </c>
    </row>
    <row r="144" spans="1:7" ht="49.5">
      <c r="A144" s="18" t="s">
        <v>66</v>
      </c>
      <c r="B144" s="5" t="s">
        <v>42</v>
      </c>
      <c r="C144" s="5" t="s">
        <v>81</v>
      </c>
      <c r="D144" s="5" t="s">
        <v>64</v>
      </c>
      <c r="E144" s="20">
        <f>E145</f>
        <v>127440</v>
      </c>
      <c r="F144" s="20">
        <f>F145</f>
        <v>127440</v>
      </c>
      <c r="G144" s="40">
        <f t="shared" si="14"/>
        <v>100</v>
      </c>
    </row>
    <row r="145" spans="1:7" ht="16.5">
      <c r="A145" s="18" t="s">
        <v>121</v>
      </c>
      <c r="B145" s="5" t="s">
        <v>42</v>
      </c>
      <c r="C145" s="5" t="s">
        <v>81</v>
      </c>
      <c r="D145" s="5" t="s">
        <v>120</v>
      </c>
      <c r="E145" s="20">
        <f>E146</f>
        <v>127440</v>
      </c>
      <c r="F145" s="20">
        <f>F146</f>
        <v>127440</v>
      </c>
      <c r="G145" s="40">
        <f t="shared" si="14"/>
        <v>100</v>
      </c>
    </row>
    <row r="146" spans="1:7" ht="33">
      <c r="A146" s="21" t="s">
        <v>122</v>
      </c>
      <c r="B146" s="5" t="s">
        <v>42</v>
      </c>
      <c r="C146" s="5" t="s">
        <v>81</v>
      </c>
      <c r="D146" s="5" t="s">
        <v>65</v>
      </c>
      <c r="E146" s="20">
        <v>127440</v>
      </c>
      <c r="F146" s="20">
        <v>127440</v>
      </c>
      <c r="G146" s="40">
        <f t="shared" si="14"/>
        <v>100</v>
      </c>
    </row>
    <row r="147" spans="1:7" ht="16.5">
      <c r="A147" s="18" t="s">
        <v>9</v>
      </c>
      <c r="B147" s="5" t="s">
        <v>42</v>
      </c>
      <c r="C147" s="5" t="s">
        <v>81</v>
      </c>
      <c r="D147" s="5">
        <v>800</v>
      </c>
      <c r="E147" s="20">
        <f>E148</f>
        <v>5457550.87</v>
      </c>
      <c r="F147" s="20">
        <f>F148</f>
        <v>5457550.87</v>
      </c>
      <c r="G147" s="40">
        <f t="shared" si="14"/>
        <v>100</v>
      </c>
    </row>
    <row r="148" spans="1:7" ht="49.5">
      <c r="A148" s="18" t="s">
        <v>20</v>
      </c>
      <c r="B148" s="5" t="s">
        <v>42</v>
      </c>
      <c r="C148" s="5" t="s">
        <v>81</v>
      </c>
      <c r="D148" s="5">
        <v>810</v>
      </c>
      <c r="E148" s="20">
        <f>5800000-450000+224600+625-117874.13+200</f>
        <v>5457550.87</v>
      </c>
      <c r="F148" s="20">
        <f>5800000-450000+224600+625-117874.13+200</f>
        <v>5457550.87</v>
      </c>
      <c r="G148" s="40">
        <f t="shared" si="14"/>
        <v>100</v>
      </c>
    </row>
    <row r="149" spans="1:7" ht="16.5">
      <c r="A149" s="18" t="s">
        <v>143</v>
      </c>
      <c r="B149" s="5" t="s">
        <v>42</v>
      </c>
      <c r="C149" s="5" t="s">
        <v>84</v>
      </c>
      <c r="D149" s="5"/>
      <c r="E149" s="20">
        <f>E150</f>
        <v>2600000</v>
      </c>
      <c r="F149" s="20">
        <f>F150</f>
        <v>2600000</v>
      </c>
      <c r="G149" s="40">
        <f t="shared" si="14"/>
        <v>100</v>
      </c>
    </row>
    <row r="150" spans="1:7" ht="16.5">
      <c r="A150" s="18" t="s">
        <v>9</v>
      </c>
      <c r="B150" s="5" t="s">
        <v>42</v>
      </c>
      <c r="C150" s="5" t="s">
        <v>84</v>
      </c>
      <c r="D150" s="5">
        <v>800</v>
      </c>
      <c r="E150" s="20">
        <f>E151</f>
        <v>2600000</v>
      </c>
      <c r="F150" s="20">
        <f>F151</f>
        <v>2600000</v>
      </c>
      <c r="G150" s="40">
        <f t="shared" si="14"/>
        <v>100</v>
      </c>
    </row>
    <row r="151" spans="1:7" ht="49.5">
      <c r="A151" s="18" t="s">
        <v>20</v>
      </c>
      <c r="B151" s="5" t="s">
        <v>42</v>
      </c>
      <c r="C151" s="5" t="s">
        <v>84</v>
      </c>
      <c r="D151" s="5">
        <v>810</v>
      </c>
      <c r="E151" s="20">
        <v>2600000</v>
      </c>
      <c r="F151" s="20">
        <v>2600000</v>
      </c>
      <c r="G151" s="40">
        <f t="shared" si="14"/>
        <v>100</v>
      </c>
    </row>
    <row r="152" spans="1:7" ht="16.5">
      <c r="A152" s="18" t="s">
        <v>82</v>
      </c>
      <c r="B152" s="5" t="s">
        <v>42</v>
      </c>
      <c r="C152" s="5" t="s">
        <v>85</v>
      </c>
      <c r="D152" s="5"/>
      <c r="E152" s="20">
        <f>E153</f>
        <v>435412</v>
      </c>
      <c r="F152" s="20">
        <f>F153</f>
        <v>435412</v>
      </c>
      <c r="G152" s="40">
        <f t="shared" si="14"/>
        <v>100</v>
      </c>
    </row>
    <row r="153" spans="1:7" ht="16.5">
      <c r="A153" s="18" t="s">
        <v>9</v>
      </c>
      <c r="B153" s="5" t="s">
        <v>42</v>
      </c>
      <c r="C153" s="5" t="s">
        <v>85</v>
      </c>
      <c r="D153" s="5">
        <v>800</v>
      </c>
      <c r="E153" s="20">
        <f>E154</f>
        <v>435412</v>
      </c>
      <c r="F153" s="20">
        <f>F154</f>
        <v>435412</v>
      </c>
      <c r="G153" s="40">
        <f t="shared" si="14"/>
        <v>100</v>
      </c>
    </row>
    <row r="154" spans="1:7" ht="49.5">
      <c r="A154" s="18" t="s">
        <v>20</v>
      </c>
      <c r="B154" s="5" t="s">
        <v>42</v>
      </c>
      <c r="C154" s="5" t="s">
        <v>85</v>
      </c>
      <c r="D154" s="5">
        <v>810</v>
      </c>
      <c r="E154" s="20">
        <f>480000-44588</f>
        <v>435412</v>
      </c>
      <c r="F154" s="20">
        <f>480000-44588</f>
        <v>435412</v>
      </c>
      <c r="G154" s="40">
        <f t="shared" si="14"/>
        <v>100</v>
      </c>
    </row>
    <row r="155" spans="1:7" ht="16.5">
      <c r="A155" s="18" t="s">
        <v>83</v>
      </c>
      <c r="B155" s="5" t="s">
        <v>42</v>
      </c>
      <c r="C155" s="5" t="s">
        <v>86</v>
      </c>
      <c r="D155" s="5"/>
      <c r="E155" s="20">
        <f>E156</f>
        <v>220000</v>
      </c>
      <c r="F155" s="20">
        <f>F156</f>
        <v>220000</v>
      </c>
      <c r="G155" s="40">
        <f t="shared" si="14"/>
        <v>100</v>
      </c>
    </row>
    <row r="156" spans="1:7" ht="16.5">
      <c r="A156" s="18" t="s">
        <v>9</v>
      </c>
      <c r="B156" s="5" t="s">
        <v>42</v>
      </c>
      <c r="C156" s="5" t="s">
        <v>86</v>
      </c>
      <c r="D156" s="5">
        <v>800</v>
      </c>
      <c r="E156" s="20">
        <f>E157</f>
        <v>220000</v>
      </c>
      <c r="F156" s="20">
        <f>F157</f>
        <v>220000</v>
      </c>
      <c r="G156" s="40">
        <f t="shared" si="14"/>
        <v>100</v>
      </c>
    </row>
    <row r="157" spans="1:7" ht="49.5">
      <c r="A157" s="18" t="s">
        <v>20</v>
      </c>
      <c r="B157" s="5" t="s">
        <v>42</v>
      </c>
      <c r="C157" s="5" t="s">
        <v>86</v>
      </c>
      <c r="D157" s="5">
        <v>810</v>
      </c>
      <c r="E157" s="20">
        <v>220000</v>
      </c>
      <c r="F157" s="20">
        <v>220000</v>
      </c>
      <c r="G157" s="40">
        <f t="shared" si="14"/>
        <v>100</v>
      </c>
    </row>
    <row r="158" spans="1:7" ht="15.75" customHeight="1">
      <c r="A158" s="18" t="s">
        <v>46</v>
      </c>
      <c r="B158" s="5" t="s">
        <v>42</v>
      </c>
      <c r="C158" s="5" t="s">
        <v>87</v>
      </c>
      <c r="D158" s="5"/>
      <c r="E158" s="20">
        <f>E162+E159</f>
        <v>1029188</v>
      </c>
      <c r="F158" s="20">
        <f>F162+F159</f>
        <v>1029188</v>
      </c>
      <c r="G158" s="40">
        <f t="shared" si="14"/>
        <v>100</v>
      </c>
    </row>
    <row r="159" spans="1:7" ht="33" hidden="1">
      <c r="A159" s="18" t="s">
        <v>7</v>
      </c>
      <c r="B159" s="5" t="s">
        <v>42</v>
      </c>
      <c r="C159" s="5" t="s">
        <v>87</v>
      </c>
      <c r="D159" s="5" t="s">
        <v>44</v>
      </c>
      <c r="E159" s="20">
        <f>E160</f>
        <v>0</v>
      </c>
      <c r="F159" s="20">
        <f>F160</f>
        <v>0</v>
      </c>
      <c r="G159" s="40" t="e">
        <f t="shared" si="14"/>
        <v>#DIV/0!</v>
      </c>
    </row>
    <row r="160" spans="1:7" ht="33" hidden="1">
      <c r="A160" s="18" t="s">
        <v>8</v>
      </c>
      <c r="B160" s="5" t="s">
        <v>42</v>
      </c>
      <c r="C160" s="5" t="s">
        <v>87</v>
      </c>
      <c r="D160" s="5" t="s">
        <v>45</v>
      </c>
      <c r="E160" s="20">
        <f>E161</f>
        <v>0</v>
      </c>
      <c r="F160" s="20">
        <f>F161</f>
        <v>0</v>
      </c>
      <c r="G160" s="40" t="e">
        <f t="shared" si="14"/>
        <v>#DIV/0!</v>
      </c>
    </row>
    <row r="161" spans="1:7" ht="33" hidden="1">
      <c r="A161" s="18" t="s">
        <v>62</v>
      </c>
      <c r="B161" s="5" t="s">
        <v>42</v>
      </c>
      <c r="C161" s="5" t="s">
        <v>87</v>
      </c>
      <c r="D161" s="5" t="s">
        <v>61</v>
      </c>
      <c r="E161" s="20"/>
      <c r="F161" s="20"/>
      <c r="G161" s="40" t="e">
        <f t="shared" si="14"/>
        <v>#DIV/0!</v>
      </c>
    </row>
    <row r="162" spans="1:7" ht="16.5">
      <c r="A162" s="18" t="s">
        <v>9</v>
      </c>
      <c r="B162" s="5" t="s">
        <v>42</v>
      </c>
      <c r="C162" s="5" t="s">
        <v>87</v>
      </c>
      <c r="D162" s="5">
        <v>800</v>
      </c>
      <c r="E162" s="20">
        <f>E163</f>
        <v>1029188</v>
      </c>
      <c r="F162" s="20">
        <f>F163</f>
        <v>1029188</v>
      </c>
      <c r="G162" s="40">
        <f t="shared" si="14"/>
        <v>100</v>
      </c>
    </row>
    <row r="163" spans="1:7" ht="49.5">
      <c r="A163" s="18" t="s">
        <v>20</v>
      </c>
      <c r="B163" s="5" t="s">
        <v>42</v>
      </c>
      <c r="C163" s="5" t="s">
        <v>87</v>
      </c>
      <c r="D163" s="5">
        <v>810</v>
      </c>
      <c r="E163" s="20">
        <f>1000000+429409.76-150000-268831.78+620620-480702.22-106097.65-15210.11</f>
        <v>1029188</v>
      </c>
      <c r="F163" s="20">
        <f>1000000+429409.76-150000-268831.78+620620-480702.22-106097.65-15210.11</f>
        <v>1029188</v>
      </c>
      <c r="G163" s="40">
        <f t="shared" si="14"/>
        <v>100</v>
      </c>
    </row>
    <row r="164" spans="1:7" ht="16.5">
      <c r="A164" s="18" t="s">
        <v>27</v>
      </c>
      <c r="B164" s="5" t="s">
        <v>42</v>
      </c>
      <c r="C164" s="5" t="s">
        <v>88</v>
      </c>
      <c r="D164" s="5"/>
      <c r="E164" s="20">
        <f>E165</f>
        <v>103860</v>
      </c>
      <c r="F164" s="20">
        <f>F165</f>
        <v>103860</v>
      </c>
      <c r="G164" s="40">
        <f t="shared" si="14"/>
        <v>100</v>
      </c>
    </row>
    <row r="165" spans="1:7" ht="16.5">
      <c r="A165" s="18" t="s">
        <v>9</v>
      </c>
      <c r="B165" s="5" t="s">
        <v>42</v>
      </c>
      <c r="C165" s="5" t="s">
        <v>88</v>
      </c>
      <c r="D165" s="5">
        <v>800</v>
      </c>
      <c r="E165" s="20">
        <f>E166</f>
        <v>103860</v>
      </c>
      <c r="F165" s="20">
        <f>F166</f>
        <v>103860</v>
      </c>
      <c r="G165" s="40">
        <f t="shared" si="14"/>
        <v>100</v>
      </c>
    </row>
    <row r="166" spans="1:7" ht="49.5">
      <c r="A166" s="18" t="s">
        <v>20</v>
      </c>
      <c r="B166" s="5" t="s">
        <v>42</v>
      </c>
      <c r="C166" s="5" t="s">
        <v>88</v>
      </c>
      <c r="D166" s="5">
        <v>810</v>
      </c>
      <c r="E166" s="20">
        <f>115000-11140</f>
        <v>103860</v>
      </c>
      <c r="F166" s="20">
        <f>115000-11140</f>
        <v>103860</v>
      </c>
      <c r="G166" s="40">
        <f t="shared" si="14"/>
        <v>100</v>
      </c>
    </row>
    <row r="167" spans="1:7" ht="16.5">
      <c r="A167" s="15" t="s">
        <v>28</v>
      </c>
      <c r="B167" s="6">
        <v>1000</v>
      </c>
      <c r="C167" s="6"/>
      <c r="D167" s="6"/>
      <c r="E167" s="17">
        <f>E168+E173</f>
        <v>312420.04</v>
      </c>
      <c r="F167" s="17">
        <f>F168+F173</f>
        <v>312420.04</v>
      </c>
      <c r="G167" s="40">
        <f t="shared" si="14"/>
        <v>100</v>
      </c>
    </row>
    <row r="168" spans="1:7" ht="16.5">
      <c r="A168" s="18" t="s">
        <v>29</v>
      </c>
      <c r="B168" s="5">
        <v>1001</v>
      </c>
      <c r="C168" s="5" t="s">
        <v>144</v>
      </c>
      <c r="D168" s="5"/>
      <c r="E168" s="20">
        <f aca="true" t="shared" si="16" ref="E168:F171">E169</f>
        <v>312420.04</v>
      </c>
      <c r="F168" s="20">
        <f t="shared" si="16"/>
        <v>312420.04</v>
      </c>
      <c r="G168" s="40">
        <f t="shared" si="14"/>
        <v>100</v>
      </c>
    </row>
    <row r="169" spans="1:7" ht="16.5">
      <c r="A169" s="18" t="s">
        <v>112</v>
      </c>
      <c r="B169" s="5">
        <v>1001</v>
      </c>
      <c r="C169" s="5" t="s">
        <v>76</v>
      </c>
      <c r="D169" s="5"/>
      <c r="E169" s="20">
        <f t="shared" si="16"/>
        <v>312420.04</v>
      </c>
      <c r="F169" s="20">
        <f t="shared" si="16"/>
        <v>312420.04</v>
      </c>
      <c r="G169" s="40">
        <f t="shared" si="14"/>
        <v>100</v>
      </c>
    </row>
    <row r="170" spans="1:7" ht="16.5">
      <c r="A170" s="18" t="s">
        <v>30</v>
      </c>
      <c r="B170" s="5">
        <v>1001</v>
      </c>
      <c r="C170" s="5" t="s">
        <v>76</v>
      </c>
      <c r="D170" s="5">
        <v>300</v>
      </c>
      <c r="E170" s="20">
        <f t="shared" si="16"/>
        <v>312420.04</v>
      </c>
      <c r="F170" s="20">
        <f t="shared" si="16"/>
        <v>312420.04</v>
      </c>
      <c r="G170" s="40">
        <f t="shared" si="14"/>
        <v>100</v>
      </c>
    </row>
    <row r="171" spans="1:7" ht="49.5">
      <c r="A171" s="21" t="s">
        <v>56</v>
      </c>
      <c r="B171" s="5">
        <v>1001</v>
      </c>
      <c r="C171" s="5" t="s">
        <v>76</v>
      </c>
      <c r="D171" s="5" t="s">
        <v>54</v>
      </c>
      <c r="E171" s="20">
        <f t="shared" si="16"/>
        <v>312420.04</v>
      </c>
      <c r="F171" s="20">
        <f t="shared" si="16"/>
        <v>312420.04</v>
      </c>
      <c r="G171" s="40">
        <f t="shared" si="14"/>
        <v>100</v>
      </c>
    </row>
    <row r="172" spans="1:7" ht="48.75" customHeight="1">
      <c r="A172" s="21" t="s">
        <v>57</v>
      </c>
      <c r="B172" s="5">
        <v>1001</v>
      </c>
      <c r="C172" s="5" t="s">
        <v>76</v>
      </c>
      <c r="D172" s="5" t="s">
        <v>55</v>
      </c>
      <c r="E172" s="20">
        <f>318180-5759.96</f>
        <v>312420.04</v>
      </c>
      <c r="F172" s="20">
        <f>318180-5759.96</f>
        <v>312420.04</v>
      </c>
      <c r="G172" s="40">
        <f t="shared" si="14"/>
        <v>100</v>
      </c>
    </row>
    <row r="173" spans="1:7" ht="3" customHeight="1" hidden="1" thickBot="1">
      <c r="A173" s="33" t="s">
        <v>68</v>
      </c>
      <c r="B173" s="2" t="s">
        <v>67</v>
      </c>
      <c r="C173" s="2"/>
      <c r="D173" s="2"/>
      <c r="E173" s="26">
        <f aca="true" t="shared" si="17" ref="E173:F176">E174</f>
        <v>0</v>
      </c>
      <c r="F173" s="26">
        <f t="shared" si="17"/>
        <v>0</v>
      </c>
      <c r="G173" s="40" t="e">
        <f t="shared" si="14"/>
        <v>#DIV/0!</v>
      </c>
    </row>
    <row r="174" spans="1:7" ht="16.5" hidden="1">
      <c r="A174" s="24" t="s">
        <v>15</v>
      </c>
      <c r="B174" s="2" t="s">
        <v>67</v>
      </c>
      <c r="C174" s="2"/>
      <c r="D174" s="2"/>
      <c r="E174" s="26">
        <f t="shared" si="17"/>
        <v>0</v>
      </c>
      <c r="F174" s="26">
        <f t="shared" si="17"/>
        <v>0</v>
      </c>
      <c r="G174" s="40" t="e">
        <f t="shared" si="14"/>
        <v>#DIV/0!</v>
      </c>
    </row>
    <row r="175" spans="1:7" ht="16.5" hidden="1">
      <c r="A175" s="24" t="s">
        <v>30</v>
      </c>
      <c r="B175" s="2" t="s">
        <v>67</v>
      </c>
      <c r="C175" s="2"/>
      <c r="D175" s="2">
        <v>300</v>
      </c>
      <c r="E175" s="26">
        <f t="shared" si="17"/>
        <v>0</v>
      </c>
      <c r="F175" s="26">
        <f t="shared" si="17"/>
        <v>0</v>
      </c>
      <c r="G175" s="40" t="e">
        <f t="shared" si="14"/>
        <v>#DIV/0!</v>
      </c>
    </row>
    <row r="176" spans="1:7" ht="49.5" hidden="1">
      <c r="A176" s="33" t="s">
        <v>56</v>
      </c>
      <c r="B176" s="2" t="s">
        <v>67</v>
      </c>
      <c r="C176" s="2"/>
      <c r="D176" s="2" t="s">
        <v>54</v>
      </c>
      <c r="E176" s="26">
        <f t="shared" si="17"/>
        <v>0</v>
      </c>
      <c r="F176" s="26">
        <f t="shared" si="17"/>
        <v>0</v>
      </c>
      <c r="G176" s="40" t="e">
        <f t="shared" si="14"/>
        <v>#DIV/0!</v>
      </c>
    </row>
    <row r="177" spans="1:7" ht="49.5" hidden="1">
      <c r="A177" s="33" t="s">
        <v>57</v>
      </c>
      <c r="B177" s="2" t="s">
        <v>67</v>
      </c>
      <c r="C177" s="2"/>
      <c r="D177" s="2" t="s">
        <v>55</v>
      </c>
      <c r="E177" s="26"/>
      <c r="F177" s="26"/>
      <c r="G177" s="40" t="e">
        <f t="shared" si="14"/>
        <v>#DIV/0!</v>
      </c>
    </row>
    <row r="178" spans="1:7" ht="16.5">
      <c r="A178" s="35" t="s">
        <v>31</v>
      </c>
      <c r="B178" s="37"/>
      <c r="C178" s="37"/>
      <c r="D178" s="37"/>
      <c r="E178" s="38">
        <f>E167+E84+E44+E6</f>
        <v>70573054.85000001</v>
      </c>
      <c r="F178" s="38">
        <f>F167+F84+F44+F6</f>
        <v>68347726.85</v>
      </c>
      <c r="G178" s="40">
        <f>F178/E178*100</f>
        <v>96.84677387888358</v>
      </c>
    </row>
  </sheetData>
  <sheetProtection/>
  <mergeCells count="2">
    <mergeCell ref="A2:E2"/>
    <mergeCell ref="B1:G1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"/>
  <sheetViews>
    <sheetView view="pageBreakPreview" zoomScaleSheetLayoutView="100" workbookViewId="0" topLeftCell="B1">
      <selection activeCell="C1" sqref="C1:H1"/>
    </sheetView>
  </sheetViews>
  <sheetFormatPr defaultColWidth="9.00390625" defaultRowHeight="15.75"/>
  <cols>
    <col min="1" max="1" width="58.125" style="1" customWidth="1"/>
    <col min="2" max="2" width="7.375" style="3" customWidth="1"/>
    <col min="3" max="3" width="9.00390625" style="1" customWidth="1"/>
    <col min="4" max="4" width="16.125" style="1" customWidth="1"/>
    <col min="5" max="5" width="9.00390625" style="1" customWidth="1"/>
    <col min="6" max="6" width="19.75390625" style="1" customWidth="1"/>
    <col min="7" max="7" width="24.00390625" style="1" bestFit="1" customWidth="1"/>
    <col min="8" max="8" width="17.875" style="1" customWidth="1"/>
    <col min="9" max="16384" width="9.00390625" style="1" customWidth="1"/>
  </cols>
  <sheetData>
    <row r="1" spans="3:8" ht="72.75" customHeight="1">
      <c r="C1" s="44" t="s">
        <v>156</v>
      </c>
      <c r="D1" s="44"/>
      <c r="E1" s="44"/>
      <c r="F1" s="44"/>
      <c r="G1" s="44"/>
      <c r="H1" s="44"/>
    </row>
    <row r="2" spans="1:8" ht="47.25" customHeight="1">
      <c r="A2" s="45" t="s">
        <v>150</v>
      </c>
      <c r="B2" s="45"/>
      <c r="C2" s="46"/>
      <c r="D2" s="46"/>
      <c r="E2" s="46"/>
      <c r="F2" s="46"/>
      <c r="G2" s="9"/>
      <c r="H2" s="9"/>
    </row>
    <row r="4" ht="16.5">
      <c r="H4" s="8" t="s">
        <v>151</v>
      </c>
    </row>
    <row r="5" spans="1:8" ht="33">
      <c r="A5" s="11" t="s">
        <v>0</v>
      </c>
      <c r="B5" s="12" t="s">
        <v>51</v>
      </c>
      <c r="C5" s="13" t="s">
        <v>1</v>
      </c>
      <c r="D5" s="13" t="s">
        <v>2</v>
      </c>
      <c r="E5" s="13" t="s">
        <v>3</v>
      </c>
      <c r="F5" s="12" t="s">
        <v>153</v>
      </c>
      <c r="G5" s="12" t="s">
        <v>154</v>
      </c>
      <c r="H5" s="12" t="s">
        <v>152</v>
      </c>
    </row>
    <row r="6" spans="1:8" ht="16.5">
      <c r="A6" s="11" t="s">
        <v>52</v>
      </c>
      <c r="B6" s="12">
        <v>112</v>
      </c>
      <c r="C6" s="13"/>
      <c r="D6" s="13"/>
      <c r="E6" s="13"/>
      <c r="F6" s="14">
        <f>F7+F19</f>
        <v>439350.01</v>
      </c>
      <c r="G6" s="14">
        <f>G7+G19</f>
        <v>439350.01</v>
      </c>
      <c r="H6" s="41">
        <f>G6/F6*100</f>
        <v>100</v>
      </c>
    </row>
    <row r="7" spans="1:8" ht="16.5">
      <c r="A7" s="15" t="s">
        <v>4</v>
      </c>
      <c r="B7" s="16">
        <v>112</v>
      </c>
      <c r="C7" s="6" t="s">
        <v>35</v>
      </c>
      <c r="D7" s="16"/>
      <c r="E7" s="16"/>
      <c r="F7" s="17">
        <f>F8</f>
        <v>345057.25</v>
      </c>
      <c r="G7" s="17">
        <f>G8</f>
        <v>345057.25</v>
      </c>
      <c r="H7" s="41">
        <f aca="true" t="shared" si="0" ref="H7:H70">G7/F7*100</f>
        <v>100</v>
      </c>
    </row>
    <row r="8" spans="1:8" ht="49.5">
      <c r="A8" s="18" t="s">
        <v>5</v>
      </c>
      <c r="B8" s="19">
        <v>112</v>
      </c>
      <c r="C8" s="5" t="s">
        <v>32</v>
      </c>
      <c r="D8" s="5"/>
      <c r="E8" s="5"/>
      <c r="F8" s="20">
        <f>F9</f>
        <v>345057.25</v>
      </c>
      <c r="G8" s="20">
        <f>G9</f>
        <v>345057.25</v>
      </c>
      <c r="H8" s="41">
        <f t="shared" si="0"/>
        <v>100</v>
      </c>
    </row>
    <row r="9" spans="1:8" ht="33">
      <c r="A9" s="18" t="s">
        <v>6</v>
      </c>
      <c r="B9" s="19">
        <v>112</v>
      </c>
      <c r="C9" s="5" t="s">
        <v>32</v>
      </c>
      <c r="D9" s="5" t="s">
        <v>69</v>
      </c>
      <c r="E9" s="5"/>
      <c r="F9" s="20">
        <f>F10+F14+F17</f>
        <v>345057.25</v>
      </c>
      <c r="G9" s="20">
        <f>G10+G14+G17</f>
        <v>345057.25</v>
      </c>
      <c r="H9" s="41">
        <f t="shared" si="0"/>
        <v>100</v>
      </c>
    </row>
    <row r="10" spans="1:8" ht="66">
      <c r="A10" s="21" t="s">
        <v>119</v>
      </c>
      <c r="B10" s="19">
        <v>112</v>
      </c>
      <c r="C10" s="5" t="s">
        <v>32</v>
      </c>
      <c r="D10" s="5" t="s">
        <v>69</v>
      </c>
      <c r="E10" s="5">
        <v>100</v>
      </c>
      <c r="F10" s="20">
        <f>F11</f>
        <v>213525.94999999998</v>
      </c>
      <c r="G10" s="20">
        <f>G11</f>
        <v>213525.94999999998</v>
      </c>
      <c r="H10" s="41">
        <f t="shared" si="0"/>
        <v>100</v>
      </c>
    </row>
    <row r="11" spans="1:8" ht="33">
      <c r="A11" s="21" t="s">
        <v>118</v>
      </c>
      <c r="B11" s="19">
        <v>112</v>
      </c>
      <c r="C11" s="5" t="s">
        <v>32</v>
      </c>
      <c r="D11" s="5" t="s">
        <v>69</v>
      </c>
      <c r="E11" s="5">
        <v>120</v>
      </c>
      <c r="F11" s="20">
        <f>F12+F13</f>
        <v>213525.94999999998</v>
      </c>
      <c r="G11" s="20">
        <f>G12+G13</f>
        <v>213525.94999999998</v>
      </c>
      <c r="H11" s="41">
        <f t="shared" si="0"/>
        <v>100</v>
      </c>
    </row>
    <row r="12" spans="1:8" ht="49.5">
      <c r="A12" s="21" t="s">
        <v>117</v>
      </c>
      <c r="B12" s="22">
        <v>112</v>
      </c>
      <c r="C12" s="5" t="s">
        <v>32</v>
      </c>
      <c r="D12" s="5" t="s">
        <v>69</v>
      </c>
      <c r="E12" s="5" t="s">
        <v>59</v>
      </c>
      <c r="F12" s="20">
        <f>168320-3394.92</f>
        <v>164925.08</v>
      </c>
      <c r="G12" s="20">
        <v>164925.08</v>
      </c>
      <c r="H12" s="41">
        <f t="shared" si="0"/>
        <v>100</v>
      </c>
    </row>
    <row r="13" spans="1:8" ht="66">
      <c r="A13" s="21" t="s">
        <v>116</v>
      </c>
      <c r="B13" s="22">
        <v>112</v>
      </c>
      <c r="C13" s="5" t="s">
        <v>32</v>
      </c>
      <c r="D13" s="5" t="s">
        <v>69</v>
      </c>
      <c r="E13" s="5" t="s">
        <v>114</v>
      </c>
      <c r="F13" s="20">
        <f>50830-2229.13</f>
        <v>48600.87</v>
      </c>
      <c r="G13" s="20">
        <v>48600.87</v>
      </c>
      <c r="H13" s="41">
        <f t="shared" si="0"/>
        <v>100</v>
      </c>
    </row>
    <row r="14" spans="1:8" ht="33">
      <c r="A14" s="18" t="s">
        <v>7</v>
      </c>
      <c r="B14" s="19">
        <v>112</v>
      </c>
      <c r="C14" s="5" t="s">
        <v>32</v>
      </c>
      <c r="D14" s="5" t="s">
        <v>69</v>
      </c>
      <c r="E14" s="5">
        <v>200</v>
      </c>
      <c r="F14" s="20">
        <f>F15</f>
        <v>130731.3</v>
      </c>
      <c r="G14" s="20">
        <f>G15</f>
        <v>130731.3</v>
      </c>
      <c r="H14" s="41">
        <f t="shared" si="0"/>
        <v>100</v>
      </c>
    </row>
    <row r="15" spans="1:8" ht="33">
      <c r="A15" s="18" t="s">
        <v>8</v>
      </c>
      <c r="B15" s="19">
        <v>112</v>
      </c>
      <c r="C15" s="5" t="s">
        <v>32</v>
      </c>
      <c r="D15" s="5" t="s">
        <v>69</v>
      </c>
      <c r="E15" s="5">
        <v>240</v>
      </c>
      <c r="F15" s="20">
        <f>F16</f>
        <v>130731.3</v>
      </c>
      <c r="G15" s="20">
        <f>G16</f>
        <v>130731.3</v>
      </c>
      <c r="H15" s="41">
        <f t="shared" si="0"/>
        <v>100</v>
      </c>
    </row>
    <row r="16" spans="1:8" ht="33">
      <c r="A16" s="21" t="s">
        <v>62</v>
      </c>
      <c r="B16" s="22">
        <v>112</v>
      </c>
      <c r="C16" s="5" t="s">
        <v>32</v>
      </c>
      <c r="D16" s="5" t="s">
        <v>69</v>
      </c>
      <c r="E16" s="5" t="s">
        <v>61</v>
      </c>
      <c r="F16" s="20">
        <v>130731.3</v>
      </c>
      <c r="G16" s="20">
        <v>130731.3</v>
      </c>
      <c r="H16" s="41">
        <f t="shared" si="0"/>
        <v>100</v>
      </c>
    </row>
    <row r="17" spans="1:8" ht="16.5">
      <c r="A17" s="18" t="s">
        <v>9</v>
      </c>
      <c r="B17" s="19">
        <v>112</v>
      </c>
      <c r="C17" s="5" t="s">
        <v>32</v>
      </c>
      <c r="D17" s="5" t="s">
        <v>69</v>
      </c>
      <c r="E17" s="5">
        <v>800</v>
      </c>
      <c r="F17" s="20">
        <f>F18</f>
        <v>800</v>
      </c>
      <c r="G17" s="20">
        <f>G18</f>
        <v>800</v>
      </c>
      <c r="H17" s="41">
        <f t="shared" si="0"/>
        <v>100</v>
      </c>
    </row>
    <row r="18" spans="1:8" ht="16.5">
      <c r="A18" s="18" t="s">
        <v>139</v>
      </c>
      <c r="B18" s="19">
        <v>112</v>
      </c>
      <c r="C18" s="5" t="s">
        <v>32</v>
      </c>
      <c r="D18" s="5" t="s">
        <v>69</v>
      </c>
      <c r="E18" s="5" t="s">
        <v>138</v>
      </c>
      <c r="F18" s="20">
        <v>800</v>
      </c>
      <c r="G18" s="20">
        <v>800</v>
      </c>
      <c r="H18" s="41">
        <f t="shared" si="0"/>
        <v>100</v>
      </c>
    </row>
    <row r="19" spans="1:8" ht="16.5">
      <c r="A19" s="11" t="s">
        <v>28</v>
      </c>
      <c r="B19" s="12">
        <v>112</v>
      </c>
      <c r="C19" s="23">
        <v>1000</v>
      </c>
      <c r="D19" s="23"/>
      <c r="E19" s="23"/>
      <c r="F19" s="14">
        <f aca="true" t="shared" si="1" ref="F19:G23">F20</f>
        <v>94292.76</v>
      </c>
      <c r="G19" s="14">
        <f t="shared" si="1"/>
        <v>94292.76</v>
      </c>
      <c r="H19" s="41">
        <f t="shared" si="0"/>
        <v>100</v>
      </c>
    </row>
    <row r="20" spans="1:8" ht="16.5">
      <c r="A20" s="24" t="s">
        <v>29</v>
      </c>
      <c r="B20" s="25">
        <v>112</v>
      </c>
      <c r="C20" s="2">
        <v>1001</v>
      </c>
      <c r="D20" s="2" t="s">
        <v>144</v>
      </c>
      <c r="E20" s="2"/>
      <c r="F20" s="26">
        <f t="shared" si="1"/>
        <v>94292.76</v>
      </c>
      <c r="G20" s="26">
        <f t="shared" si="1"/>
        <v>94292.76</v>
      </c>
      <c r="H20" s="41">
        <f t="shared" si="0"/>
        <v>100</v>
      </c>
    </row>
    <row r="21" spans="1:8" ht="16.5">
      <c r="A21" s="24" t="s">
        <v>112</v>
      </c>
      <c r="B21" s="25">
        <v>112</v>
      </c>
      <c r="C21" s="2">
        <v>1001</v>
      </c>
      <c r="D21" s="2" t="s">
        <v>76</v>
      </c>
      <c r="E21" s="2"/>
      <c r="F21" s="26">
        <f t="shared" si="1"/>
        <v>94292.76</v>
      </c>
      <c r="G21" s="26">
        <f t="shared" si="1"/>
        <v>94292.76</v>
      </c>
      <c r="H21" s="41">
        <f t="shared" si="0"/>
        <v>100</v>
      </c>
    </row>
    <row r="22" spans="1:8" ht="16.5">
      <c r="A22" s="24" t="s">
        <v>30</v>
      </c>
      <c r="B22" s="25">
        <v>112</v>
      </c>
      <c r="C22" s="2">
        <v>1001</v>
      </c>
      <c r="D22" s="2" t="s">
        <v>76</v>
      </c>
      <c r="E22" s="2">
        <v>300</v>
      </c>
      <c r="F22" s="26">
        <f t="shared" si="1"/>
        <v>94292.76</v>
      </c>
      <c r="G22" s="26">
        <f t="shared" si="1"/>
        <v>94292.76</v>
      </c>
      <c r="H22" s="41">
        <f t="shared" si="0"/>
        <v>100</v>
      </c>
    </row>
    <row r="23" spans="1:8" ht="49.5">
      <c r="A23" s="24" t="s">
        <v>56</v>
      </c>
      <c r="B23" s="25">
        <v>112</v>
      </c>
      <c r="C23" s="2">
        <v>1001</v>
      </c>
      <c r="D23" s="2" t="s">
        <v>76</v>
      </c>
      <c r="E23" s="2" t="s">
        <v>54</v>
      </c>
      <c r="F23" s="26">
        <f t="shared" si="1"/>
        <v>94292.76</v>
      </c>
      <c r="G23" s="26">
        <f t="shared" si="1"/>
        <v>94292.76</v>
      </c>
      <c r="H23" s="41">
        <f t="shared" si="0"/>
        <v>100</v>
      </c>
    </row>
    <row r="24" spans="1:8" ht="49.5">
      <c r="A24" s="24" t="s">
        <v>57</v>
      </c>
      <c r="B24" s="25">
        <v>112</v>
      </c>
      <c r="C24" s="2">
        <v>1001</v>
      </c>
      <c r="D24" s="2" t="s">
        <v>76</v>
      </c>
      <c r="E24" s="2" t="s">
        <v>55</v>
      </c>
      <c r="F24" s="26">
        <f>94293-0.24</f>
        <v>94292.76</v>
      </c>
      <c r="G24" s="26">
        <f>94293-0.24</f>
        <v>94292.76</v>
      </c>
      <c r="H24" s="41">
        <f t="shared" si="0"/>
        <v>100</v>
      </c>
    </row>
    <row r="25" spans="1:8" ht="16.5">
      <c r="A25" s="11" t="s">
        <v>53</v>
      </c>
      <c r="B25" s="12">
        <v>130</v>
      </c>
      <c r="C25" s="13"/>
      <c r="D25" s="13"/>
      <c r="E25" s="13"/>
      <c r="F25" s="14">
        <f>F26+F53+F96+F183</f>
        <v>70133704.84</v>
      </c>
      <c r="G25" s="14">
        <f>G26+G53+G96+G183</f>
        <v>67908376.84</v>
      </c>
      <c r="H25" s="41">
        <f t="shared" si="0"/>
        <v>96.82702061002372</v>
      </c>
    </row>
    <row r="26" spans="1:8" ht="16.5">
      <c r="A26" s="11" t="s">
        <v>4</v>
      </c>
      <c r="B26" s="12">
        <v>130</v>
      </c>
      <c r="C26" s="23" t="s">
        <v>35</v>
      </c>
      <c r="D26" s="12"/>
      <c r="E26" s="12"/>
      <c r="F26" s="14">
        <f>F27+F31+F35</f>
        <v>743101</v>
      </c>
      <c r="G26" s="14">
        <f>G27+G31+G35</f>
        <v>743101</v>
      </c>
      <c r="H26" s="41">
        <f t="shared" si="0"/>
        <v>100</v>
      </c>
    </row>
    <row r="27" spans="1:8" ht="49.5">
      <c r="A27" s="15" t="s">
        <v>10</v>
      </c>
      <c r="B27" s="16">
        <v>130</v>
      </c>
      <c r="C27" s="6" t="s">
        <v>33</v>
      </c>
      <c r="D27" s="6"/>
      <c r="E27" s="6"/>
      <c r="F27" s="17">
        <f aca="true" t="shared" si="2" ref="F27:G29">F28</f>
        <v>39740</v>
      </c>
      <c r="G27" s="17">
        <f t="shared" si="2"/>
        <v>39740</v>
      </c>
      <c r="H27" s="41">
        <f t="shared" si="0"/>
        <v>100</v>
      </c>
    </row>
    <row r="28" spans="1:8" ht="16.5">
      <c r="A28" s="18" t="s">
        <v>11</v>
      </c>
      <c r="B28" s="19">
        <v>130</v>
      </c>
      <c r="C28" s="5" t="s">
        <v>33</v>
      </c>
      <c r="D28" s="5" t="s">
        <v>70</v>
      </c>
      <c r="E28" s="5"/>
      <c r="F28" s="20">
        <f t="shared" si="2"/>
        <v>39740</v>
      </c>
      <c r="G28" s="20">
        <f t="shared" si="2"/>
        <v>39740</v>
      </c>
      <c r="H28" s="41">
        <f t="shared" si="0"/>
        <v>100</v>
      </c>
    </row>
    <row r="29" spans="1:8" ht="16.5">
      <c r="A29" s="18" t="s">
        <v>12</v>
      </c>
      <c r="B29" s="19">
        <v>130</v>
      </c>
      <c r="C29" s="5" t="s">
        <v>33</v>
      </c>
      <c r="D29" s="5" t="s">
        <v>70</v>
      </c>
      <c r="E29" s="5">
        <v>500</v>
      </c>
      <c r="F29" s="20">
        <f t="shared" si="2"/>
        <v>39740</v>
      </c>
      <c r="G29" s="20">
        <f t="shared" si="2"/>
        <v>39740</v>
      </c>
      <c r="H29" s="41">
        <f t="shared" si="0"/>
        <v>100</v>
      </c>
    </row>
    <row r="30" spans="1:8" ht="15.75" customHeight="1">
      <c r="A30" s="18" t="s">
        <v>13</v>
      </c>
      <c r="B30" s="19">
        <v>130</v>
      </c>
      <c r="C30" s="5" t="s">
        <v>33</v>
      </c>
      <c r="D30" s="5" t="s">
        <v>70</v>
      </c>
      <c r="E30" s="5">
        <v>540</v>
      </c>
      <c r="F30" s="20">
        <v>39740</v>
      </c>
      <c r="G30" s="20">
        <v>39740</v>
      </c>
      <c r="H30" s="41">
        <f t="shared" si="0"/>
        <v>100</v>
      </c>
    </row>
    <row r="31" spans="1:8" ht="16.5" hidden="1">
      <c r="A31" s="15" t="s">
        <v>14</v>
      </c>
      <c r="B31" s="16">
        <v>130</v>
      </c>
      <c r="C31" s="6" t="s">
        <v>34</v>
      </c>
      <c r="D31" s="6"/>
      <c r="E31" s="6"/>
      <c r="F31" s="17">
        <f aca="true" t="shared" si="3" ref="F31:G33">F32</f>
        <v>0</v>
      </c>
      <c r="G31" s="17">
        <f t="shared" si="3"/>
        <v>0</v>
      </c>
      <c r="H31" s="41" t="e">
        <f t="shared" si="0"/>
        <v>#DIV/0!</v>
      </c>
    </row>
    <row r="32" spans="1:8" ht="16.5" hidden="1">
      <c r="A32" s="18" t="s">
        <v>15</v>
      </c>
      <c r="B32" s="19">
        <v>130</v>
      </c>
      <c r="C32" s="5" t="s">
        <v>34</v>
      </c>
      <c r="D32" s="5" t="s">
        <v>71</v>
      </c>
      <c r="E32" s="5"/>
      <c r="F32" s="20">
        <f t="shared" si="3"/>
        <v>0</v>
      </c>
      <c r="G32" s="20">
        <f t="shared" si="3"/>
        <v>0</v>
      </c>
      <c r="H32" s="41" t="e">
        <f t="shared" si="0"/>
        <v>#DIV/0!</v>
      </c>
    </row>
    <row r="33" spans="1:8" ht="16.5" hidden="1">
      <c r="A33" s="18" t="s">
        <v>9</v>
      </c>
      <c r="B33" s="19">
        <v>130</v>
      </c>
      <c r="C33" s="5" t="s">
        <v>34</v>
      </c>
      <c r="D33" s="5" t="s">
        <v>71</v>
      </c>
      <c r="E33" s="5">
        <v>800</v>
      </c>
      <c r="F33" s="20">
        <f t="shared" si="3"/>
        <v>0</v>
      </c>
      <c r="G33" s="20">
        <f t="shared" si="3"/>
        <v>0</v>
      </c>
      <c r="H33" s="41" t="e">
        <f t="shared" si="0"/>
        <v>#DIV/0!</v>
      </c>
    </row>
    <row r="34" spans="1:8" ht="16.5" hidden="1">
      <c r="A34" s="18" t="s">
        <v>16</v>
      </c>
      <c r="B34" s="19">
        <v>130</v>
      </c>
      <c r="C34" s="5" t="s">
        <v>34</v>
      </c>
      <c r="D34" s="5" t="s">
        <v>71</v>
      </c>
      <c r="E34" s="5">
        <v>870</v>
      </c>
      <c r="F34" s="20"/>
      <c r="G34" s="20"/>
      <c r="H34" s="41" t="e">
        <f t="shared" si="0"/>
        <v>#DIV/0!</v>
      </c>
    </row>
    <row r="35" spans="1:8" ht="16.5">
      <c r="A35" s="15" t="s">
        <v>17</v>
      </c>
      <c r="B35" s="16">
        <v>130</v>
      </c>
      <c r="C35" s="6" t="s">
        <v>36</v>
      </c>
      <c r="D35" s="6"/>
      <c r="E35" s="6"/>
      <c r="F35" s="17">
        <f>F42+F49+F36+F46</f>
        <v>703361</v>
      </c>
      <c r="G35" s="17">
        <f>G42+G49+G36+G46</f>
        <v>703361</v>
      </c>
      <c r="H35" s="41">
        <f t="shared" si="0"/>
        <v>100</v>
      </c>
    </row>
    <row r="36" spans="1:8" ht="33">
      <c r="A36" s="18" t="s">
        <v>73</v>
      </c>
      <c r="B36" s="19">
        <v>130</v>
      </c>
      <c r="C36" s="5" t="s">
        <v>36</v>
      </c>
      <c r="D36" s="5" t="s">
        <v>72</v>
      </c>
      <c r="E36" s="5"/>
      <c r="F36" s="20">
        <f>F37+F40</f>
        <v>373315</v>
      </c>
      <c r="G36" s="20">
        <f>G37+G40</f>
        <v>373315</v>
      </c>
      <c r="H36" s="41">
        <f t="shared" si="0"/>
        <v>100</v>
      </c>
    </row>
    <row r="37" spans="1:8" ht="33">
      <c r="A37" s="18" t="s">
        <v>7</v>
      </c>
      <c r="B37" s="19">
        <v>130</v>
      </c>
      <c r="C37" s="5" t="s">
        <v>36</v>
      </c>
      <c r="D37" s="5" t="s">
        <v>72</v>
      </c>
      <c r="E37" s="5" t="s">
        <v>44</v>
      </c>
      <c r="F37" s="20">
        <f>F38</f>
        <v>366315</v>
      </c>
      <c r="G37" s="20">
        <f>G38</f>
        <v>366315</v>
      </c>
      <c r="H37" s="41">
        <f t="shared" si="0"/>
        <v>100</v>
      </c>
    </row>
    <row r="38" spans="1:8" ht="33">
      <c r="A38" s="18" t="s">
        <v>8</v>
      </c>
      <c r="B38" s="19">
        <v>130</v>
      </c>
      <c r="C38" s="5" t="s">
        <v>36</v>
      </c>
      <c r="D38" s="5" t="s">
        <v>72</v>
      </c>
      <c r="E38" s="5">
        <v>240</v>
      </c>
      <c r="F38" s="20">
        <f>F39</f>
        <v>366315</v>
      </c>
      <c r="G38" s="20">
        <f>G39</f>
        <v>366315</v>
      </c>
      <c r="H38" s="41">
        <f t="shared" si="0"/>
        <v>100</v>
      </c>
    </row>
    <row r="39" spans="1:8" ht="49.5">
      <c r="A39" s="21" t="s">
        <v>60</v>
      </c>
      <c r="B39" s="22">
        <v>130</v>
      </c>
      <c r="C39" s="5" t="s">
        <v>36</v>
      </c>
      <c r="D39" s="5" t="s">
        <v>72</v>
      </c>
      <c r="E39" s="5" t="s">
        <v>61</v>
      </c>
      <c r="F39" s="20">
        <f>380000+250000-264235+550</f>
        <v>366315</v>
      </c>
      <c r="G39" s="20">
        <f>380000+250000-264235+550</f>
        <v>366315</v>
      </c>
      <c r="H39" s="41">
        <f t="shared" si="0"/>
        <v>100</v>
      </c>
    </row>
    <row r="40" spans="1:8" ht="16.5">
      <c r="A40" s="18" t="s">
        <v>9</v>
      </c>
      <c r="B40" s="19">
        <v>130</v>
      </c>
      <c r="C40" s="5" t="s">
        <v>36</v>
      </c>
      <c r="D40" s="5" t="s">
        <v>72</v>
      </c>
      <c r="E40" s="5">
        <v>800</v>
      </c>
      <c r="F40" s="20">
        <f>F41</f>
        <v>7000</v>
      </c>
      <c r="G40" s="20">
        <f>G41</f>
        <v>7000</v>
      </c>
      <c r="H40" s="41">
        <f t="shared" si="0"/>
        <v>100</v>
      </c>
    </row>
    <row r="41" spans="1:8" ht="16.5">
      <c r="A41" s="18" t="s">
        <v>139</v>
      </c>
      <c r="B41" s="19">
        <v>130</v>
      </c>
      <c r="C41" s="5" t="s">
        <v>36</v>
      </c>
      <c r="D41" s="5" t="s">
        <v>72</v>
      </c>
      <c r="E41" s="5" t="s">
        <v>138</v>
      </c>
      <c r="F41" s="20">
        <v>7000</v>
      </c>
      <c r="G41" s="20">
        <v>7000</v>
      </c>
      <c r="H41" s="41">
        <f t="shared" si="0"/>
        <v>100</v>
      </c>
    </row>
    <row r="42" spans="1:8" ht="33">
      <c r="A42" s="18" t="s">
        <v>103</v>
      </c>
      <c r="B42" s="19">
        <v>130</v>
      </c>
      <c r="C42" s="5" t="s">
        <v>36</v>
      </c>
      <c r="D42" s="5" t="s">
        <v>74</v>
      </c>
      <c r="E42" s="5"/>
      <c r="F42" s="20">
        <f>F44</f>
        <v>29846</v>
      </c>
      <c r="G42" s="20">
        <f>G44</f>
        <v>29846</v>
      </c>
      <c r="H42" s="41">
        <f t="shared" si="0"/>
        <v>100</v>
      </c>
    </row>
    <row r="43" spans="1:8" ht="33">
      <c r="A43" s="18" t="s">
        <v>7</v>
      </c>
      <c r="B43" s="19">
        <v>130</v>
      </c>
      <c r="C43" s="5" t="s">
        <v>36</v>
      </c>
      <c r="D43" s="5" t="s">
        <v>74</v>
      </c>
      <c r="E43" s="5" t="s">
        <v>44</v>
      </c>
      <c r="F43" s="20">
        <f>F44</f>
        <v>29846</v>
      </c>
      <c r="G43" s="20">
        <f>G44</f>
        <v>29846</v>
      </c>
      <c r="H43" s="41">
        <f t="shared" si="0"/>
        <v>100</v>
      </c>
    </row>
    <row r="44" spans="1:8" ht="33">
      <c r="A44" s="18" t="s">
        <v>8</v>
      </c>
      <c r="B44" s="19">
        <v>130</v>
      </c>
      <c r="C44" s="5" t="s">
        <v>36</v>
      </c>
      <c r="D44" s="5" t="s">
        <v>74</v>
      </c>
      <c r="E44" s="5">
        <v>240</v>
      </c>
      <c r="F44" s="20">
        <f>F45</f>
        <v>29846</v>
      </c>
      <c r="G44" s="20">
        <f>G45</f>
        <v>29846</v>
      </c>
      <c r="H44" s="41">
        <f t="shared" si="0"/>
        <v>100</v>
      </c>
    </row>
    <row r="45" spans="1:8" ht="49.5">
      <c r="A45" s="21" t="s">
        <v>60</v>
      </c>
      <c r="B45" s="22">
        <v>130</v>
      </c>
      <c r="C45" s="5" t="s">
        <v>36</v>
      </c>
      <c r="D45" s="5" t="s">
        <v>74</v>
      </c>
      <c r="E45" s="5" t="s">
        <v>61</v>
      </c>
      <c r="F45" s="20">
        <f>33000-3154</f>
        <v>29846</v>
      </c>
      <c r="G45" s="20">
        <f>33000-3154</f>
        <v>29846</v>
      </c>
      <c r="H45" s="41">
        <f t="shared" si="0"/>
        <v>100</v>
      </c>
    </row>
    <row r="46" spans="1:8" ht="16.5">
      <c r="A46" s="18" t="s">
        <v>15</v>
      </c>
      <c r="B46" s="19">
        <v>130</v>
      </c>
      <c r="C46" s="5" t="s">
        <v>36</v>
      </c>
      <c r="D46" s="5" t="s">
        <v>71</v>
      </c>
      <c r="E46" s="5"/>
      <c r="F46" s="20">
        <f>F47</f>
        <v>300000</v>
      </c>
      <c r="G46" s="20">
        <f>G47</f>
        <v>300000</v>
      </c>
      <c r="H46" s="41">
        <f t="shared" si="0"/>
        <v>100</v>
      </c>
    </row>
    <row r="47" spans="1:8" ht="16.5">
      <c r="A47" s="18" t="s">
        <v>9</v>
      </c>
      <c r="B47" s="19">
        <v>130</v>
      </c>
      <c r="C47" s="5" t="s">
        <v>36</v>
      </c>
      <c r="D47" s="5" t="s">
        <v>71</v>
      </c>
      <c r="E47" s="5">
        <v>800</v>
      </c>
      <c r="F47" s="20">
        <f>F48</f>
        <v>300000</v>
      </c>
      <c r="G47" s="20">
        <f>G48</f>
        <v>300000</v>
      </c>
      <c r="H47" s="41">
        <f t="shared" si="0"/>
        <v>100</v>
      </c>
    </row>
    <row r="48" spans="1:8" ht="49.5">
      <c r="A48" s="18" t="s">
        <v>20</v>
      </c>
      <c r="B48" s="19">
        <v>130</v>
      </c>
      <c r="C48" s="5" t="s">
        <v>36</v>
      </c>
      <c r="D48" s="5" t="s">
        <v>71</v>
      </c>
      <c r="E48" s="5">
        <v>810</v>
      </c>
      <c r="F48" s="20">
        <v>300000</v>
      </c>
      <c r="G48" s="20">
        <v>300000</v>
      </c>
      <c r="H48" s="41">
        <f t="shared" si="0"/>
        <v>100</v>
      </c>
    </row>
    <row r="49" spans="1:8" ht="49.5">
      <c r="A49" s="18" t="s">
        <v>18</v>
      </c>
      <c r="B49" s="19">
        <v>130</v>
      </c>
      <c r="C49" s="5" t="s">
        <v>36</v>
      </c>
      <c r="D49" s="5" t="s">
        <v>75</v>
      </c>
      <c r="E49" s="5"/>
      <c r="F49" s="20">
        <f aca="true" t="shared" si="4" ref="F49:G51">F50</f>
        <v>200</v>
      </c>
      <c r="G49" s="20">
        <f t="shared" si="4"/>
        <v>200</v>
      </c>
      <c r="H49" s="41">
        <f t="shared" si="0"/>
        <v>100</v>
      </c>
    </row>
    <row r="50" spans="1:8" ht="33">
      <c r="A50" s="18" t="s">
        <v>7</v>
      </c>
      <c r="B50" s="19">
        <v>130</v>
      </c>
      <c r="C50" s="5" t="s">
        <v>36</v>
      </c>
      <c r="D50" s="5" t="s">
        <v>75</v>
      </c>
      <c r="E50" s="5" t="s">
        <v>44</v>
      </c>
      <c r="F50" s="27">
        <f t="shared" si="4"/>
        <v>200</v>
      </c>
      <c r="G50" s="27">
        <f t="shared" si="4"/>
        <v>200</v>
      </c>
      <c r="H50" s="41">
        <f t="shared" si="0"/>
        <v>100</v>
      </c>
    </row>
    <row r="51" spans="1:8" ht="33">
      <c r="A51" s="18" t="s">
        <v>8</v>
      </c>
      <c r="B51" s="19">
        <v>130</v>
      </c>
      <c r="C51" s="5" t="s">
        <v>36</v>
      </c>
      <c r="D51" s="5" t="s">
        <v>75</v>
      </c>
      <c r="E51" s="5" t="s">
        <v>45</v>
      </c>
      <c r="F51" s="27">
        <f t="shared" si="4"/>
        <v>200</v>
      </c>
      <c r="G51" s="27">
        <f t="shared" si="4"/>
        <v>200</v>
      </c>
      <c r="H51" s="41">
        <f t="shared" si="0"/>
        <v>100</v>
      </c>
    </row>
    <row r="52" spans="1:8" ht="33">
      <c r="A52" s="21" t="s">
        <v>62</v>
      </c>
      <c r="B52" s="22">
        <v>130</v>
      </c>
      <c r="C52" s="5" t="s">
        <v>36</v>
      </c>
      <c r="D52" s="5" t="s">
        <v>75</v>
      </c>
      <c r="E52" s="5" t="s">
        <v>61</v>
      </c>
      <c r="F52" s="27">
        <v>200</v>
      </c>
      <c r="G52" s="27">
        <v>200</v>
      </c>
      <c r="H52" s="41">
        <f t="shared" si="0"/>
        <v>100</v>
      </c>
    </row>
    <row r="53" spans="1:8" ht="15.75" customHeight="1">
      <c r="A53" s="15" t="s">
        <v>19</v>
      </c>
      <c r="B53" s="16">
        <v>130</v>
      </c>
      <c r="C53" s="6" t="s">
        <v>37</v>
      </c>
      <c r="D53" s="6"/>
      <c r="E53" s="6"/>
      <c r="F53" s="17">
        <f>F54+F59</f>
        <v>51406052.370000005</v>
      </c>
      <c r="G53" s="17">
        <f>G54+G59</f>
        <v>49180724.37</v>
      </c>
      <c r="H53" s="41">
        <f t="shared" si="0"/>
        <v>95.67107782565564</v>
      </c>
    </row>
    <row r="54" spans="1:8" ht="16.5" hidden="1">
      <c r="A54" s="28" t="s">
        <v>129</v>
      </c>
      <c r="B54" s="29">
        <v>130</v>
      </c>
      <c r="C54" s="6" t="s">
        <v>127</v>
      </c>
      <c r="D54" s="6"/>
      <c r="E54" s="6"/>
      <c r="F54" s="17">
        <f aca="true" t="shared" si="5" ref="F54:G57">F55</f>
        <v>0</v>
      </c>
      <c r="G54" s="17">
        <f t="shared" si="5"/>
        <v>0</v>
      </c>
      <c r="H54" s="41" t="e">
        <f t="shared" si="0"/>
        <v>#DIV/0!</v>
      </c>
    </row>
    <row r="55" spans="1:8" ht="49.5" hidden="1">
      <c r="A55" s="21" t="s">
        <v>130</v>
      </c>
      <c r="B55" s="19">
        <v>130</v>
      </c>
      <c r="C55" s="5" t="s">
        <v>127</v>
      </c>
      <c r="D55" s="5" t="s">
        <v>128</v>
      </c>
      <c r="E55" s="5"/>
      <c r="F55" s="20">
        <f t="shared" si="5"/>
        <v>0</v>
      </c>
      <c r="G55" s="20">
        <f t="shared" si="5"/>
        <v>0</v>
      </c>
      <c r="H55" s="41" t="e">
        <f t="shared" si="0"/>
        <v>#DIV/0!</v>
      </c>
    </row>
    <row r="56" spans="1:8" ht="33" hidden="1">
      <c r="A56" s="18" t="s">
        <v>7</v>
      </c>
      <c r="B56" s="19">
        <v>130</v>
      </c>
      <c r="C56" s="5" t="s">
        <v>127</v>
      </c>
      <c r="D56" s="5" t="s">
        <v>128</v>
      </c>
      <c r="E56" s="5" t="s">
        <v>44</v>
      </c>
      <c r="F56" s="20">
        <f t="shared" si="5"/>
        <v>0</v>
      </c>
      <c r="G56" s="20">
        <f t="shared" si="5"/>
        <v>0</v>
      </c>
      <c r="H56" s="41" t="e">
        <f t="shared" si="0"/>
        <v>#DIV/0!</v>
      </c>
    </row>
    <row r="57" spans="1:8" ht="33" hidden="1">
      <c r="A57" s="18" t="s">
        <v>8</v>
      </c>
      <c r="B57" s="19">
        <v>130</v>
      </c>
      <c r="C57" s="5" t="s">
        <v>127</v>
      </c>
      <c r="D57" s="5" t="s">
        <v>128</v>
      </c>
      <c r="E57" s="5" t="s">
        <v>45</v>
      </c>
      <c r="F57" s="20">
        <f t="shared" si="5"/>
        <v>0</v>
      </c>
      <c r="G57" s="20">
        <f t="shared" si="5"/>
        <v>0</v>
      </c>
      <c r="H57" s="41" t="e">
        <f t="shared" si="0"/>
        <v>#DIV/0!</v>
      </c>
    </row>
    <row r="58" spans="1:8" ht="33" hidden="1">
      <c r="A58" s="18" t="s">
        <v>62</v>
      </c>
      <c r="B58" s="19">
        <v>130</v>
      </c>
      <c r="C58" s="5" t="s">
        <v>127</v>
      </c>
      <c r="D58" s="5" t="s">
        <v>128</v>
      </c>
      <c r="E58" s="5" t="s">
        <v>61</v>
      </c>
      <c r="F58" s="20"/>
      <c r="G58" s="20"/>
      <c r="H58" s="41" t="e">
        <f t="shared" si="0"/>
        <v>#DIV/0!</v>
      </c>
    </row>
    <row r="59" spans="1:8" ht="16.5">
      <c r="A59" s="28" t="s">
        <v>21</v>
      </c>
      <c r="B59" s="29">
        <v>130</v>
      </c>
      <c r="C59" s="6" t="s">
        <v>38</v>
      </c>
      <c r="D59" s="6"/>
      <c r="E59" s="6"/>
      <c r="F59" s="17">
        <f>F71+F79+F88+F75+F92+F60+F64</f>
        <v>51406052.370000005</v>
      </c>
      <c r="G59" s="17">
        <f>G71+G79+G88+G75+G92+G60+G64</f>
        <v>49180724.37</v>
      </c>
      <c r="H59" s="41">
        <f t="shared" si="0"/>
        <v>95.67107782565564</v>
      </c>
    </row>
    <row r="60" spans="1:8" ht="33">
      <c r="A60" s="18" t="s">
        <v>148</v>
      </c>
      <c r="B60" s="19">
        <v>130</v>
      </c>
      <c r="C60" s="5" t="s">
        <v>38</v>
      </c>
      <c r="D60" s="5" t="s">
        <v>147</v>
      </c>
      <c r="E60" s="5"/>
      <c r="F60" s="20">
        <f aca="true" t="shared" si="6" ref="F60:G62">F61</f>
        <v>15000000</v>
      </c>
      <c r="G60" s="20">
        <f t="shared" si="6"/>
        <v>15000000</v>
      </c>
      <c r="H60" s="41">
        <f t="shared" si="0"/>
        <v>100</v>
      </c>
    </row>
    <row r="61" spans="1:8" ht="49.5">
      <c r="A61" s="21" t="s">
        <v>66</v>
      </c>
      <c r="B61" s="19">
        <v>130</v>
      </c>
      <c r="C61" s="5" t="s">
        <v>38</v>
      </c>
      <c r="D61" s="5" t="s">
        <v>147</v>
      </c>
      <c r="E61" s="5" t="s">
        <v>64</v>
      </c>
      <c r="F61" s="20">
        <f t="shared" si="6"/>
        <v>15000000</v>
      </c>
      <c r="G61" s="20">
        <f t="shared" si="6"/>
        <v>15000000</v>
      </c>
      <c r="H61" s="41">
        <f t="shared" si="0"/>
        <v>100</v>
      </c>
    </row>
    <row r="62" spans="1:8" ht="16.5">
      <c r="A62" s="21" t="s">
        <v>123</v>
      </c>
      <c r="B62" s="19">
        <v>130</v>
      </c>
      <c r="C62" s="5" t="s">
        <v>38</v>
      </c>
      <c r="D62" s="5" t="s">
        <v>147</v>
      </c>
      <c r="E62" s="5" t="s">
        <v>120</v>
      </c>
      <c r="F62" s="20">
        <f t="shared" si="6"/>
        <v>15000000</v>
      </c>
      <c r="G62" s="20">
        <f t="shared" si="6"/>
        <v>15000000</v>
      </c>
      <c r="H62" s="41">
        <f t="shared" si="0"/>
        <v>100</v>
      </c>
    </row>
    <row r="63" spans="1:8" ht="49.5">
      <c r="A63" s="21" t="s">
        <v>108</v>
      </c>
      <c r="B63" s="19">
        <v>130</v>
      </c>
      <c r="C63" s="5" t="s">
        <v>38</v>
      </c>
      <c r="D63" s="5" t="s">
        <v>147</v>
      </c>
      <c r="E63" s="5" t="s">
        <v>65</v>
      </c>
      <c r="F63" s="20">
        <v>15000000</v>
      </c>
      <c r="G63" s="20">
        <v>15000000</v>
      </c>
      <c r="H63" s="41">
        <f t="shared" si="0"/>
        <v>100</v>
      </c>
    </row>
    <row r="64" spans="1:8" ht="49.5">
      <c r="A64" s="18" t="s">
        <v>146</v>
      </c>
      <c r="B64" s="19">
        <v>130</v>
      </c>
      <c r="C64" s="5" t="s">
        <v>38</v>
      </c>
      <c r="D64" s="5" t="s">
        <v>145</v>
      </c>
      <c r="E64" s="5"/>
      <c r="F64" s="20">
        <f>F65+F68</f>
        <v>847809.82</v>
      </c>
      <c r="G64" s="20">
        <f>G65+G68</f>
        <v>847809.82</v>
      </c>
      <c r="H64" s="41">
        <f t="shared" si="0"/>
        <v>100</v>
      </c>
    </row>
    <row r="65" spans="1:8" ht="33">
      <c r="A65" s="18" t="s">
        <v>7</v>
      </c>
      <c r="B65" s="19">
        <v>130</v>
      </c>
      <c r="C65" s="5" t="s">
        <v>38</v>
      </c>
      <c r="D65" s="5" t="s">
        <v>145</v>
      </c>
      <c r="E65" s="5">
        <v>200</v>
      </c>
      <c r="F65" s="20">
        <f>F66</f>
        <v>99000</v>
      </c>
      <c r="G65" s="20">
        <f>G66</f>
        <v>99000</v>
      </c>
      <c r="H65" s="41">
        <f t="shared" si="0"/>
        <v>100</v>
      </c>
    </row>
    <row r="66" spans="1:8" ht="33">
      <c r="A66" s="18" t="s">
        <v>8</v>
      </c>
      <c r="B66" s="19">
        <v>130</v>
      </c>
      <c r="C66" s="5" t="s">
        <v>38</v>
      </c>
      <c r="D66" s="5" t="s">
        <v>145</v>
      </c>
      <c r="E66" s="5">
        <v>240</v>
      </c>
      <c r="F66" s="20">
        <f>F67</f>
        <v>99000</v>
      </c>
      <c r="G66" s="20">
        <f>G67</f>
        <v>99000</v>
      </c>
      <c r="H66" s="41">
        <f t="shared" si="0"/>
        <v>100</v>
      </c>
    </row>
    <row r="67" spans="1:8" ht="33">
      <c r="A67" s="21" t="s">
        <v>62</v>
      </c>
      <c r="B67" s="19">
        <v>130</v>
      </c>
      <c r="C67" s="5" t="s">
        <v>38</v>
      </c>
      <c r="D67" s="5" t="s">
        <v>145</v>
      </c>
      <c r="E67" s="5" t="s">
        <v>61</v>
      </c>
      <c r="F67" s="20">
        <v>99000</v>
      </c>
      <c r="G67" s="20">
        <v>99000</v>
      </c>
      <c r="H67" s="41">
        <f t="shared" si="0"/>
        <v>100</v>
      </c>
    </row>
    <row r="68" spans="1:8" ht="49.5">
      <c r="A68" s="21" t="s">
        <v>66</v>
      </c>
      <c r="B68" s="19">
        <v>130</v>
      </c>
      <c r="C68" s="5" t="s">
        <v>38</v>
      </c>
      <c r="D68" s="5" t="s">
        <v>145</v>
      </c>
      <c r="E68" s="5" t="s">
        <v>64</v>
      </c>
      <c r="F68" s="20">
        <f>F69</f>
        <v>748809.82</v>
      </c>
      <c r="G68" s="20">
        <f>G69</f>
        <v>748809.82</v>
      </c>
      <c r="H68" s="41">
        <f t="shared" si="0"/>
        <v>100</v>
      </c>
    </row>
    <row r="69" spans="1:8" ht="16.5">
      <c r="A69" s="21" t="s">
        <v>123</v>
      </c>
      <c r="B69" s="19">
        <v>130</v>
      </c>
      <c r="C69" s="5" t="s">
        <v>38</v>
      </c>
      <c r="D69" s="5" t="s">
        <v>145</v>
      </c>
      <c r="E69" s="5" t="s">
        <v>120</v>
      </c>
      <c r="F69" s="20">
        <f>F70</f>
        <v>748809.82</v>
      </c>
      <c r="G69" s="20">
        <f>G70</f>
        <v>748809.82</v>
      </c>
      <c r="H69" s="41">
        <f t="shared" si="0"/>
        <v>100</v>
      </c>
    </row>
    <row r="70" spans="1:8" ht="49.5">
      <c r="A70" s="21" t="s">
        <v>108</v>
      </c>
      <c r="B70" s="19">
        <v>130</v>
      </c>
      <c r="C70" s="5" t="s">
        <v>38</v>
      </c>
      <c r="D70" s="5" t="s">
        <v>145</v>
      </c>
      <c r="E70" s="5" t="s">
        <v>65</v>
      </c>
      <c r="F70" s="20">
        <f>750000-1190.18</f>
        <v>748809.82</v>
      </c>
      <c r="G70" s="20">
        <f>750000-1190.18</f>
        <v>748809.82</v>
      </c>
      <c r="H70" s="41">
        <f t="shared" si="0"/>
        <v>100</v>
      </c>
    </row>
    <row r="71" spans="1:8" ht="33">
      <c r="A71" s="18" t="s">
        <v>113</v>
      </c>
      <c r="B71" s="19">
        <v>130</v>
      </c>
      <c r="C71" s="5" t="s">
        <v>38</v>
      </c>
      <c r="D71" s="5" t="s">
        <v>125</v>
      </c>
      <c r="E71" s="5"/>
      <c r="F71" s="20">
        <f aca="true" t="shared" si="7" ref="F71:G73">F72</f>
        <v>14266800.089999998</v>
      </c>
      <c r="G71" s="20">
        <f t="shared" si="7"/>
        <v>14266800.089999998</v>
      </c>
      <c r="H71" s="41">
        <f aca="true" t="shared" si="8" ref="H71:H134">G71/F71*100</f>
        <v>100</v>
      </c>
    </row>
    <row r="72" spans="1:8" ht="33">
      <c r="A72" s="18" t="s">
        <v>7</v>
      </c>
      <c r="B72" s="19">
        <v>130</v>
      </c>
      <c r="C72" s="5" t="s">
        <v>38</v>
      </c>
      <c r="D72" s="5" t="s">
        <v>125</v>
      </c>
      <c r="E72" s="5" t="s">
        <v>44</v>
      </c>
      <c r="F72" s="20">
        <f t="shared" si="7"/>
        <v>14266800.089999998</v>
      </c>
      <c r="G72" s="20">
        <f t="shared" si="7"/>
        <v>14266800.089999998</v>
      </c>
      <c r="H72" s="41">
        <f t="shared" si="8"/>
        <v>100</v>
      </c>
    </row>
    <row r="73" spans="1:8" ht="33">
      <c r="A73" s="18" t="s">
        <v>8</v>
      </c>
      <c r="B73" s="19">
        <v>130</v>
      </c>
      <c r="C73" s="5" t="s">
        <v>38</v>
      </c>
      <c r="D73" s="5" t="s">
        <v>125</v>
      </c>
      <c r="E73" s="5" t="s">
        <v>45</v>
      </c>
      <c r="F73" s="20">
        <f t="shared" si="7"/>
        <v>14266800.089999998</v>
      </c>
      <c r="G73" s="20">
        <f t="shared" si="7"/>
        <v>14266800.089999998</v>
      </c>
      <c r="H73" s="41">
        <f t="shared" si="8"/>
        <v>100</v>
      </c>
    </row>
    <row r="74" spans="1:8" ht="33">
      <c r="A74" s="18" t="s">
        <v>62</v>
      </c>
      <c r="B74" s="19">
        <v>130</v>
      </c>
      <c r="C74" s="5" t="s">
        <v>38</v>
      </c>
      <c r="D74" s="5" t="s">
        <v>125</v>
      </c>
      <c r="E74" s="5" t="s">
        <v>61</v>
      </c>
      <c r="F74" s="20">
        <f>10591398-973120+4766396.22-117874.13</f>
        <v>14266800.089999998</v>
      </c>
      <c r="G74" s="20">
        <f>10591398-973120+4766396.22-117874.13</f>
        <v>14266800.089999998</v>
      </c>
      <c r="H74" s="41">
        <f t="shared" si="8"/>
        <v>100</v>
      </c>
    </row>
    <row r="75" spans="1:8" ht="49.5">
      <c r="A75" s="18" t="s">
        <v>135</v>
      </c>
      <c r="B75" s="19">
        <v>130</v>
      </c>
      <c r="C75" s="5" t="s">
        <v>38</v>
      </c>
      <c r="D75" s="5" t="s">
        <v>126</v>
      </c>
      <c r="E75" s="5"/>
      <c r="F75" s="20">
        <f aca="true" t="shared" si="9" ref="F75:G77">F76</f>
        <v>714129.84</v>
      </c>
      <c r="G75" s="20">
        <f t="shared" si="9"/>
        <v>714129.84</v>
      </c>
      <c r="H75" s="41">
        <f t="shared" si="8"/>
        <v>100</v>
      </c>
    </row>
    <row r="76" spans="1:8" ht="33">
      <c r="A76" s="18" t="s">
        <v>7</v>
      </c>
      <c r="B76" s="19">
        <v>130</v>
      </c>
      <c r="C76" s="5" t="s">
        <v>38</v>
      </c>
      <c r="D76" s="5" t="s">
        <v>126</v>
      </c>
      <c r="E76" s="5">
        <v>200</v>
      </c>
      <c r="F76" s="20">
        <f t="shared" si="9"/>
        <v>714129.84</v>
      </c>
      <c r="G76" s="20">
        <f t="shared" si="9"/>
        <v>714129.84</v>
      </c>
      <c r="H76" s="41">
        <f t="shared" si="8"/>
        <v>100</v>
      </c>
    </row>
    <row r="77" spans="1:8" ht="33">
      <c r="A77" s="18" t="s">
        <v>8</v>
      </c>
      <c r="B77" s="19">
        <v>130</v>
      </c>
      <c r="C77" s="5" t="s">
        <v>38</v>
      </c>
      <c r="D77" s="5" t="s">
        <v>126</v>
      </c>
      <c r="E77" s="5">
        <v>240</v>
      </c>
      <c r="F77" s="20">
        <f t="shared" si="9"/>
        <v>714129.84</v>
      </c>
      <c r="G77" s="20">
        <f t="shared" si="9"/>
        <v>714129.84</v>
      </c>
      <c r="H77" s="41">
        <f t="shared" si="8"/>
        <v>100</v>
      </c>
    </row>
    <row r="78" spans="1:8" ht="33">
      <c r="A78" s="21" t="s">
        <v>62</v>
      </c>
      <c r="B78" s="22">
        <v>130</v>
      </c>
      <c r="C78" s="5" t="s">
        <v>38</v>
      </c>
      <c r="D78" s="5" t="s">
        <v>126</v>
      </c>
      <c r="E78" s="5" t="s">
        <v>61</v>
      </c>
      <c r="F78" s="20">
        <f>481021-11550.22+247138.74-2479.68</f>
        <v>714129.84</v>
      </c>
      <c r="G78" s="20">
        <f>481021-11550.22+247138.74-2479.68</f>
        <v>714129.84</v>
      </c>
      <c r="H78" s="41">
        <f t="shared" si="8"/>
        <v>100</v>
      </c>
    </row>
    <row r="79" spans="1:8" ht="49.5">
      <c r="A79" s="18" t="s">
        <v>89</v>
      </c>
      <c r="B79" s="19">
        <v>130</v>
      </c>
      <c r="C79" s="5" t="s">
        <v>38</v>
      </c>
      <c r="D79" s="5" t="s">
        <v>77</v>
      </c>
      <c r="E79" s="5"/>
      <c r="F79" s="20">
        <f>F80+F83</f>
        <v>17316595.42</v>
      </c>
      <c r="G79" s="20">
        <f>G80+G83</f>
        <v>15959051.22</v>
      </c>
      <c r="H79" s="41">
        <f t="shared" si="8"/>
        <v>92.16044397253694</v>
      </c>
    </row>
    <row r="80" spans="1:8" ht="33">
      <c r="A80" s="18" t="s">
        <v>7</v>
      </c>
      <c r="B80" s="19">
        <v>130</v>
      </c>
      <c r="C80" s="5" t="s">
        <v>38</v>
      </c>
      <c r="D80" s="5" t="s">
        <v>77</v>
      </c>
      <c r="E80" s="5">
        <v>200</v>
      </c>
      <c r="F80" s="20">
        <f>F81</f>
        <v>12382545.42</v>
      </c>
      <c r="G80" s="20">
        <f>G81</f>
        <v>11025001.22</v>
      </c>
      <c r="H80" s="41">
        <f t="shared" si="8"/>
        <v>89.03663056379891</v>
      </c>
    </row>
    <row r="81" spans="1:8" ht="33">
      <c r="A81" s="18" t="s">
        <v>8</v>
      </c>
      <c r="B81" s="19">
        <v>130</v>
      </c>
      <c r="C81" s="5" t="s">
        <v>38</v>
      </c>
      <c r="D81" s="5" t="s">
        <v>77</v>
      </c>
      <c r="E81" s="5">
        <v>240</v>
      </c>
      <c r="F81" s="20">
        <f>F82</f>
        <v>12382545.42</v>
      </c>
      <c r="G81" s="20">
        <f>G82</f>
        <v>11025001.22</v>
      </c>
      <c r="H81" s="41">
        <f t="shared" si="8"/>
        <v>89.03663056379891</v>
      </c>
    </row>
    <row r="82" spans="1:8" ht="33">
      <c r="A82" s="21" t="s">
        <v>62</v>
      </c>
      <c r="B82" s="22">
        <v>130</v>
      </c>
      <c r="C82" s="5" t="s">
        <v>38</v>
      </c>
      <c r="D82" s="5" t="s">
        <v>77</v>
      </c>
      <c r="E82" s="5" t="s">
        <v>61</v>
      </c>
      <c r="F82" s="20">
        <v>12382545.42</v>
      </c>
      <c r="G82" s="20">
        <v>11025001.22</v>
      </c>
      <c r="H82" s="41">
        <f t="shared" si="8"/>
        <v>89.03663056379891</v>
      </c>
    </row>
    <row r="83" spans="1:8" ht="16.5">
      <c r="A83" s="18" t="s">
        <v>9</v>
      </c>
      <c r="B83" s="19">
        <v>130</v>
      </c>
      <c r="C83" s="5" t="s">
        <v>38</v>
      </c>
      <c r="D83" s="5" t="s">
        <v>77</v>
      </c>
      <c r="E83" s="5" t="s">
        <v>63</v>
      </c>
      <c r="F83" s="20">
        <f>F84</f>
        <v>4934050</v>
      </c>
      <c r="G83" s="20">
        <f>G84</f>
        <v>4934050</v>
      </c>
      <c r="H83" s="41">
        <f t="shared" si="8"/>
        <v>100</v>
      </c>
    </row>
    <row r="84" spans="1:8" ht="49.5">
      <c r="A84" s="18" t="s">
        <v>20</v>
      </c>
      <c r="B84" s="19">
        <v>130</v>
      </c>
      <c r="C84" s="5" t="s">
        <v>38</v>
      </c>
      <c r="D84" s="5" t="s">
        <v>77</v>
      </c>
      <c r="E84" s="5">
        <v>810</v>
      </c>
      <c r="F84" s="20">
        <f>5400000+864940-3000290+659040+1000000+10360</f>
        <v>4934050</v>
      </c>
      <c r="G84" s="20">
        <f>5400000+864940-3000290+659040+1000000+10360</f>
        <v>4934050</v>
      </c>
      <c r="H84" s="41">
        <f t="shared" si="8"/>
        <v>100</v>
      </c>
    </row>
    <row r="85" spans="1:8" ht="16.5" hidden="1">
      <c r="A85" s="18" t="s">
        <v>22</v>
      </c>
      <c r="B85" s="19">
        <v>130</v>
      </c>
      <c r="C85" s="5" t="s">
        <v>38</v>
      </c>
      <c r="D85" s="5"/>
      <c r="E85" s="5"/>
      <c r="F85" s="20"/>
      <c r="G85" s="20"/>
      <c r="H85" s="41" t="e">
        <f t="shared" si="8"/>
        <v>#DIV/0!</v>
      </c>
    </row>
    <row r="86" spans="1:8" ht="16.5" hidden="1">
      <c r="A86" s="18" t="s">
        <v>9</v>
      </c>
      <c r="B86" s="19">
        <v>130</v>
      </c>
      <c r="C86" s="5" t="s">
        <v>38</v>
      </c>
      <c r="D86" s="5"/>
      <c r="E86" s="5"/>
      <c r="F86" s="20"/>
      <c r="G86" s="20"/>
      <c r="H86" s="41" t="e">
        <f t="shared" si="8"/>
        <v>#DIV/0!</v>
      </c>
    </row>
    <row r="87" spans="1:8" ht="49.5" hidden="1">
      <c r="A87" s="18" t="s">
        <v>20</v>
      </c>
      <c r="B87" s="19">
        <v>130</v>
      </c>
      <c r="C87" s="5" t="s">
        <v>38</v>
      </c>
      <c r="D87" s="5"/>
      <c r="E87" s="5"/>
      <c r="F87" s="20"/>
      <c r="G87" s="20"/>
      <c r="H87" s="41" t="e">
        <f t="shared" si="8"/>
        <v>#DIV/0!</v>
      </c>
    </row>
    <row r="88" spans="1:8" ht="16.5">
      <c r="A88" s="18" t="s">
        <v>79</v>
      </c>
      <c r="B88" s="19">
        <v>130</v>
      </c>
      <c r="C88" s="5" t="s">
        <v>38</v>
      </c>
      <c r="D88" s="5" t="s">
        <v>78</v>
      </c>
      <c r="E88" s="5"/>
      <c r="F88" s="20">
        <f aca="true" t="shared" si="10" ref="F88:G90">F89</f>
        <v>3034657.2</v>
      </c>
      <c r="G88" s="20">
        <f t="shared" si="10"/>
        <v>2166873.4</v>
      </c>
      <c r="H88" s="41">
        <f t="shared" si="8"/>
        <v>71.40422318540624</v>
      </c>
    </row>
    <row r="89" spans="1:8" ht="33">
      <c r="A89" s="18" t="s">
        <v>7</v>
      </c>
      <c r="B89" s="19">
        <v>130</v>
      </c>
      <c r="C89" s="5" t="s">
        <v>38</v>
      </c>
      <c r="D89" s="5" t="s">
        <v>78</v>
      </c>
      <c r="E89" s="5">
        <v>200</v>
      </c>
      <c r="F89" s="20">
        <f t="shared" si="10"/>
        <v>3034657.2</v>
      </c>
      <c r="G89" s="20">
        <f t="shared" si="10"/>
        <v>2166873.4</v>
      </c>
      <c r="H89" s="41">
        <f t="shared" si="8"/>
        <v>71.40422318540624</v>
      </c>
    </row>
    <row r="90" spans="1:8" ht="33">
      <c r="A90" s="18" t="s">
        <v>8</v>
      </c>
      <c r="B90" s="19">
        <v>130</v>
      </c>
      <c r="C90" s="5" t="s">
        <v>38</v>
      </c>
      <c r="D90" s="5" t="s">
        <v>78</v>
      </c>
      <c r="E90" s="5">
        <v>240</v>
      </c>
      <c r="F90" s="20">
        <f t="shared" si="10"/>
        <v>3034657.2</v>
      </c>
      <c r="G90" s="20">
        <f t="shared" si="10"/>
        <v>2166873.4</v>
      </c>
      <c r="H90" s="41">
        <f t="shared" si="8"/>
        <v>71.40422318540624</v>
      </c>
    </row>
    <row r="91" spans="1:8" ht="33">
      <c r="A91" s="21" t="s">
        <v>62</v>
      </c>
      <c r="B91" s="22">
        <v>130</v>
      </c>
      <c r="C91" s="5" t="s">
        <v>38</v>
      </c>
      <c r="D91" s="5" t="s">
        <v>78</v>
      </c>
      <c r="E91" s="5" t="s">
        <v>61</v>
      </c>
      <c r="F91" s="20">
        <v>3034657.2</v>
      </c>
      <c r="G91" s="20">
        <v>2166873.4</v>
      </c>
      <c r="H91" s="41">
        <f t="shared" si="8"/>
        <v>71.40422318540624</v>
      </c>
    </row>
    <row r="92" spans="1:8" ht="16.5">
      <c r="A92" s="18" t="s">
        <v>136</v>
      </c>
      <c r="B92" s="19">
        <v>130</v>
      </c>
      <c r="C92" s="5" t="s">
        <v>38</v>
      </c>
      <c r="D92" s="5" t="s">
        <v>137</v>
      </c>
      <c r="E92" s="5"/>
      <c r="F92" s="20">
        <f aca="true" t="shared" si="11" ref="F92:G94">F93</f>
        <v>226060</v>
      </c>
      <c r="G92" s="20">
        <f t="shared" si="11"/>
        <v>226060</v>
      </c>
      <c r="H92" s="41">
        <f t="shared" si="8"/>
        <v>100</v>
      </c>
    </row>
    <row r="93" spans="1:8" ht="33">
      <c r="A93" s="18" t="s">
        <v>7</v>
      </c>
      <c r="B93" s="19">
        <v>130</v>
      </c>
      <c r="C93" s="5" t="s">
        <v>38</v>
      </c>
      <c r="D93" s="5" t="s">
        <v>137</v>
      </c>
      <c r="E93" s="5">
        <v>200</v>
      </c>
      <c r="F93" s="20">
        <f t="shared" si="11"/>
        <v>226060</v>
      </c>
      <c r="G93" s="20">
        <f t="shared" si="11"/>
        <v>226060</v>
      </c>
      <c r="H93" s="41">
        <f t="shared" si="8"/>
        <v>100</v>
      </c>
    </row>
    <row r="94" spans="1:8" ht="33">
      <c r="A94" s="18" t="s">
        <v>8</v>
      </c>
      <c r="B94" s="19">
        <v>130</v>
      </c>
      <c r="C94" s="5" t="s">
        <v>38</v>
      </c>
      <c r="D94" s="5" t="s">
        <v>137</v>
      </c>
      <c r="E94" s="5">
        <v>240</v>
      </c>
      <c r="F94" s="20">
        <f t="shared" si="11"/>
        <v>226060</v>
      </c>
      <c r="G94" s="20">
        <f t="shared" si="11"/>
        <v>226060</v>
      </c>
      <c r="H94" s="41">
        <f t="shared" si="8"/>
        <v>100</v>
      </c>
    </row>
    <row r="95" spans="1:8" ht="33">
      <c r="A95" s="21" t="s">
        <v>62</v>
      </c>
      <c r="B95" s="22">
        <v>130</v>
      </c>
      <c r="C95" s="5" t="s">
        <v>38</v>
      </c>
      <c r="D95" s="5" t="s">
        <v>137</v>
      </c>
      <c r="E95" s="5" t="s">
        <v>61</v>
      </c>
      <c r="F95" s="20">
        <f>326890-100830</f>
        <v>226060</v>
      </c>
      <c r="G95" s="20">
        <f>326890-100830</f>
        <v>226060</v>
      </c>
      <c r="H95" s="41">
        <f t="shared" si="8"/>
        <v>100</v>
      </c>
    </row>
    <row r="96" spans="1:8" ht="16.5">
      <c r="A96" s="15" t="s">
        <v>43</v>
      </c>
      <c r="B96" s="16">
        <v>130</v>
      </c>
      <c r="C96" s="6" t="s">
        <v>39</v>
      </c>
      <c r="D96" s="6"/>
      <c r="E96" s="6"/>
      <c r="F96" s="17">
        <f>F97+F121+F151</f>
        <v>17766424.19</v>
      </c>
      <c r="G96" s="17">
        <f>G97+G121+G151</f>
        <v>17766424.19</v>
      </c>
      <c r="H96" s="41">
        <f t="shared" si="8"/>
        <v>100</v>
      </c>
    </row>
    <row r="97" spans="1:8" ht="16.5">
      <c r="A97" s="28" t="s">
        <v>23</v>
      </c>
      <c r="B97" s="29">
        <v>130</v>
      </c>
      <c r="C97" s="6" t="s">
        <v>40</v>
      </c>
      <c r="D97" s="6"/>
      <c r="E97" s="6"/>
      <c r="F97" s="17">
        <f>F98+F107+F101+F113+F117</f>
        <v>279324</v>
      </c>
      <c r="G97" s="17">
        <f>G98+G107+G101+G113+G117</f>
        <v>279324</v>
      </c>
      <c r="H97" s="41">
        <f t="shared" si="8"/>
        <v>100</v>
      </c>
    </row>
    <row r="98" spans="1:8" ht="33">
      <c r="A98" s="18" t="s">
        <v>104</v>
      </c>
      <c r="B98" s="19">
        <v>130</v>
      </c>
      <c r="C98" s="5" t="s">
        <v>40</v>
      </c>
      <c r="D98" s="5" t="s">
        <v>105</v>
      </c>
      <c r="E98" s="5"/>
      <c r="F98" s="20">
        <f>F99</f>
        <v>40015.97</v>
      </c>
      <c r="G98" s="20">
        <f>G99</f>
        <v>40015.97</v>
      </c>
      <c r="H98" s="41">
        <f t="shared" si="8"/>
        <v>100</v>
      </c>
    </row>
    <row r="99" spans="1:8" ht="49.5">
      <c r="A99" s="21" t="s">
        <v>49</v>
      </c>
      <c r="B99" s="22">
        <v>130</v>
      </c>
      <c r="C99" s="5" t="s">
        <v>40</v>
      </c>
      <c r="D99" s="5" t="s">
        <v>105</v>
      </c>
      <c r="E99" s="5" t="s">
        <v>47</v>
      </c>
      <c r="F99" s="20">
        <f>F100</f>
        <v>40015.97</v>
      </c>
      <c r="G99" s="20">
        <f>G100</f>
        <v>40015.97</v>
      </c>
      <c r="H99" s="41">
        <f t="shared" si="8"/>
        <v>100</v>
      </c>
    </row>
    <row r="100" spans="1:8" ht="49.5">
      <c r="A100" s="21" t="s">
        <v>50</v>
      </c>
      <c r="B100" s="22">
        <v>130</v>
      </c>
      <c r="C100" s="5" t="s">
        <v>40</v>
      </c>
      <c r="D100" s="5" t="s">
        <v>105</v>
      </c>
      <c r="E100" s="5" t="s">
        <v>48</v>
      </c>
      <c r="F100" s="20">
        <f>227000-187168.22+184.19</f>
        <v>40015.97</v>
      </c>
      <c r="G100" s="20">
        <f>227000-187168.22+184.19</f>
        <v>40015.97</v>
      </c>
      <c r="H100" s="41">
        <f t="shared" si="8"/>
        <v>100</v>
      </c>
    </row>
    <row r="101" spans="1:8" ht="33">
      <c r="A101" s="18" t="s">
        <v>107</v>
      </c>
      <c r="B101" s="19">
        <v>130</v>
      </c>
      <c r="C101" s="5" t="s">
        <v>40</v>
      </c>
      <c r="D101" s="5" t="s">
        <v>91</v>
      </c>
      <c r="E101" s="5"/>
      <c r="F101" s="20">
        <f>F102+F105</f>
        <v>239308.03</v>
      </c>
      <c r="G101" s="20">
        <f>G102+G105</f>
        <v>239308.03</v>
      </c>
      <c r="H101" s="41">
        <f t="shared" si="8"/>
        <v>100</v>
      </c>
    </row>
    <row r="102" spans="1:8" ht="33">
      <c r="A102" s="18" t="s">
        <v>7</v>
      </c>
      <c r="B102" s="19">
        <v>130</v>
      </c>
      <c r="C102" s="5" t="s">
        <v>40</v>
      </c>
      <c r="D102" s="5" t="s">
        <v>91</v>
      </c>
      <c r="E102" s="5" t="s">
        <v>44</v>
      </c>
      <c r="F102" s="20">
        <f>F103</f>
        <v>239305.13999999998</v>
      </c>
      <c r="G102" s="20">
        <f>G103</f>
        <v>239305.13999999998</v>
      </c>
      <c r="H102" s="41">
        <f t="shared" si="8"/>
        <v>100</v>
      </c>
    </row>
    <row r="103" spans="1:8" ht="33">
      <c r="A103" s="18" t="s">
        <v>8</v>
      </c>
      <c r="B103" s="19">
        <v>130</v>
      </c>
      <c r="C103" s="5" t="s">
        <v>40</v>
      </c>
      <c r="D103" s="5" t="s">
        <v>91</v>
      </c>
      <c r="E103" s="5" t="s">
        <v>45</v>
      </c>
      <c r="F103" s="20">
        <f>F104</f>
        <v>239305.13999999998</v>
      </c>
      <c r="G103" s="20">
        <f>G104</f>
        <v>239305.13999999998</v>
      </c>
      <c r="H103" s="41">
        <f t="shared" si="8"/>
        <v>100</v>
      </c>
    </row>
    <row r="104" spans="1:8" ht="33">
      <c r="A104" s="18" t="s">
        <v>62</v>
      </c>
      <c r="B104" s="19">
        <v>130</v>
      </c>
      <c r="C104" s="5" t="s">
        <v>40</v>
      </c>
      <c r="D104" s="5" t="s">
        <v>91</v>
      </c>
      <c r="E104" s="5" t="s">
        <v>61</v>
      </c>
      <c r="F104" s="20">
        <f>269290-2.89-29981.97</f>
        <v>239305.13999999998</v>
      </c>
      <c r="G104" s="20">
        <f>269290-2.89-29981.97</f>
        <v>239305.13999999998</v>
      </c>
      <c r="H104" s="41">
        <f t="shared" si="8"/>
        <v>100</v>
      </c>
    </row>
    <row r="105" spans="1:8" ht="16.5">
      <c r="A105" s="18" t="s">
        <v>9</v>
      </c>
      <c r="B105" s="19">
        <v>130</v>
      </c>
      <c r="C105" s="5" t="s">
        <v>40</v>
      </c>
      <c r="D105" s="5" t="s">
        <v>91</v>
      </c>
      <c r="E105" s="5" t="s">
        <v>140</v>
      </c>
      <c r="F105" s="20">
        <f>F106</f>
        <v>2.89</v>
      </c>
      <c r="G105" s="20">
        <f>G106</f>
        <v>2.89</v>
      </c>
      <c r="H105" s="41">
        <f t="shared" si="8"/>
        <v>100</v>
      </c>
    </row>
    <row r="106" spans="1:8" ht="16.5">
      <c r="A106" s="18" t="s">
        <v>139</v>
      </c>
      <c r="B106" s="19">
        <v>130</v>
      </c>
      <c r="C106" s="5" t="s">
        <v>40</v>
      </c>
      <c r="D106" s="5" t="s">
        <v>91</v>
      </c>
      <c r="E106" s="5" t="s">
        <v>138</v>
      </c>
      <c r="F106" s="20">
        <v>2.89</v>
      </c>
      <c r="G106" s="20">
        <v>2.89</v>
      </c>
      <c r="H106" s="41">
        <f t="shared" si="8"/>
        <v>100</v>
      </c>
    </row>
    <row r="107" spans="1:8" ht="16.5" hidden="1">
      <c r="A107" s="18" t="s">
        <v>90</v>
      </c>
      <c r="B107" s="19">
        <v>130</v>
      </c>
      <c r="C107" s="5" t="s">
        <v>40</v>
      </c>
      <c r="D107" s="5" t="s">
        <v>92</v>
      </c>
      <c r="E107" s="5"/>
      <c r="F107" s="20">
        <f>F108+F111</f>
        <v>0</v>
      </c>
      <c r="G107" s="20">
        <f>G108+G111</f>
        <v>0</v>
      </c>
      <c r="H107" s="41" t="e">
        <f t="shared" si="8"/>
        <v>#DIV/0!</v>
      </c>
    </row>
    <row r="108" spans="1:8" ht="33" hidden="1">
      <c r="A108" s="18" t="s">
        <v>7</v>
      </c>
      <c r="B108" s="19">
        <v>130</v>
      </c>
      <c r="C108" s="5" t="s">
        <v>40</v>
      </c>
      <c r="D108" s="5" t="s">
        <v>80</v>
      </c>
      <c r="E108" s="5" t="s">
        <v>44</v>
      </c>
      <c r="F108" s="20">
        <f>F109</f>
        <v>0</v>
      </c>
      <c r="G108" s="20">
        <f>G109</f>
        <v>0</v>
      </c>
      <c r="H108" s="41" t="e">
        <f t="shared" si="8"/>
        <v>#DIV/0!</v>
      </c>
    </row>
    <row r="109" spans="1:8" ht="1.5" customHeight="1" hidden="1">
      <c r="A109" s="18" t="s">
        <v>8</v>
      </c>
      <c r="B109" s="19">
        <v>130</v>
      </c>
      <c r="C109" s="5" t="s">
        <v>40</v>
      </c>
      <c r="D109" s="5" t="s">
        <v>91</v>
      </c>
      <c r="E109" s="5" t="s">
        <v>45</v>
      </c>
      <c r="F109" s="20">
        <f>F110</f>
        <v>0</v>
      </c>
      <c r="G109" s="20">
        <f>G110</f>
        <v>0</v>
      </c>
      <c r="H109" s="41" t="e">
        <f t="shared" si="8"/>
        <v>#DIV/0!</v>
      </c>
    </row>
    <row r="110" spans="1:8" ht="33" hidden="1">
      <c r="A110" s="18" t="s">
        <v>62</v>
      </c>
      <c r="B110" s="19">
        <v>130</v>
      </c>
      <c r="C110" s="5" t="s">
        <v>40</v>
      </c>
      <c r="D110" s="5" t="s">
        <v>91</v>
      </c>
      <c r="E110" s="5" t="s">
        <v>61</v>
      </c>
      <c r="F110" s="20"/>
      <c r="G110" s="20"/>
      <c r="H110" s="41" t="e">
        <f t="shared" si="8"/>
        <v>#DIV/0!</v>
      </c>
    </row>
    <row r="111" spans="1:8" ht="16.5" hidden="1">
      <c r="A111" s="18" t="s">
        <v>9</v>
      </c>
      <c r="B111" s="19">
        <v>130</v>
      </c>
      <c r="C111" s="5" t="s">
        <v>40</v>
      </c>
      <c r="D111" s="5" t="s">
        <v>92</v>
      </c>
      <c r="E111" s="5">
        <v>800</v>
      </c>
      <c r="F111" s="20">
        <f>F112</f>
        <v>0</v>
      </c>
      <c r="G111" s="20">
        <f>G112</f>
        <v>0</v>
      </c>
      <c r="H111" s="41" t="e">
        <f t="shared" si="8"/>
        <v>#DIV/0!</v>
      </c>
    </row>
    <row r="112" spans="1:8" ht="49.5" hidden="1">
      <c r="A112" s="18" t="s">
        <v>20</v>
      </c>
      <c r="B112" s="19">
        <v>130</v>
      </c>
      <c r="C112" s="5" t="s">
        <v>40</v>
      </c>
      <c r="D112" s="5" t="s">
        <v>92</v>
      </c>
      <c r="E112" s="5">
        <v>810</v>
      </c>
      <c r="F112" s="20">
        <f>50000-50000</f>
        <v>0</v>
      </c>
      <c r="G112" s="20">
        <f>50000-50000</f>
        <v>0</v>
      </c>
      <c r="H112" s="41" t="e">
        <f t="shared" si="8"/>
        <v>#DIV/0!</v>
      </c>
    </row>
    <row r="113" spans="1:8" ht="33" hidden="1">
      <c r="A113" s="30" t="s">
        <v>111</v>
      </c>
      <c r="B113" s="31">
        <v>130</v>
      </c>
      <c r="C113" s="5" t="s">
        <v>40</v>
      </c>
      <c r="D113" s="5" t="s">
        <v>106</v>
      </c>
      <c r="E113" s="5"/>
      <c r="F113" s="20">
        <f aca="true" t="shared" si="12" ref="F113:G115">F114</f>
        <v>0</v>
      </c>
      <c r="G113" s="20">
        <f t="shared" si="12"/>
        <v>0</v>
      </c>
      <c r="H113" s="41" t="e">
        <f t="shared" si="8"/>
        <v>#DIV/0!</v>
      </c>
    </row>
    <row r="114" spans="1:8" ht="33" hidden="1">
      <c r="A114" s="18" t="s">
        <v>7</v>
      </c>
      <c r="B114" s="19">
        <v>130</v>
      </c>
      <c r="C114" s="5" t="s">
        <v>40</v>
      </c>
      <c r="D114" s="5" t="s">
        <v>106</v>
      </c>
      <c r="E114" s="5" t="s">
        <v>44</v>
      </c>
      <c r="F114" s="20">
        <f t="shared" si="12"/>
        <v>0</v>
      </c>
      <c r="G114" s="20">
        <f t="shared" si="12"/>
        <v>0</v>
      </c>
      <c r="H114" s="41" t="e">
        <f t="shared" si="8"/>
        <v>#DIV/0!</v>
      </c>
    </row>
    <row r="115" spans="1:8" ht="33" hidden="1">
      <c r="A115" s="18" t="s">
        <v>8</v>
      </c>
      <c r="B115" s="19">
        <v>130</v>
      </c>
      <c r="C115" s="5" t="s">
        <v>40</v>
      </c>
      <c r="D115" s="5" t="s">
        <v>106</v>
      </c>
      <c r="E115" s="5" t="s">
        <v>45</v>
      </c>
      <c r="F115" s="20">
        <f t="shared" si="12"/>
        <v>0</v>
      </c>
      <c r="G115" s="20">
        <f t="shared" si="12"/>
        <v>0</v>
      </c>
      <c r="H115" s="41" t="e">
        <f t="shared" si="8"/>
        <v>#DIV/0!</v>
      </c>
    </row>
    <row r="116" spans="1:8" ht="33" hidden="1">
      <c r="A116" s="18" t="s">
        <v>62</v>
      </c>
      <c r="B116" s="19">
        <v>130</v>
      </c>
      <c r="C116" s="5" t="s">
        <v>40</v>
      </c>
      <c r="D116" s="5" t="s">
        <v>106</v>
      </c>
      <c r="E116" s="5" t="s">
        <v>61</v>
      </c>
      <c r="F116" s="20">
        <f>40000-40000</f>
        <v>0</v>
      </c>
      <c r="G116" s="20">
        <f>40000-40000</f>
        <v>0</v>
      </c>
      <c r="H116" s="41" t="e">
        <f t="shared" si="8"/>
        <v>#DIV/0!</v>
      </c>
    </row>
    <row r="117" spans="1:8" ht="33" hidden="1">
      <c r="A117" s="18" t="s">
        <v>133</v>
      </c>
      <c r="B117" s="19">
        <v>130</v>
      </c>
      <c r="C117" s="5" t="s">
        <v>40</v>
      </c>
      <c r="D117" s="5" t="s">
        <v>131</v>
      </c>
      <c r="E117" s="5"/>
      <c r="F117" s="20">
        <f aca="true" t="shared" si="13" ref="F117:G119">F118</f>
        <v>0</v>
      </c>
      <c r="G117" s="20">
        <f t="shared" si="13"/>
        <v>0</v>
      </c>
      <c r="H117" s="41" t="e">
        <f t="shared" si="8"/>
        <v>#DIV/0!</v>
      </c>
    </row>
    <row r="118" spans="1:8" ht="49.5" hidden="1">
      <c r="A118" s="18" t="s">
        <v>66</v>
      </c>
      <c r="B118" s="19">
        <v>130</v>
      </c>
      <c r="C118" s="5" t="s">
        <v>40</v>
      </c>
      <c r="D118" s="5" t="s">
        <v>131</v>
      </c>
      <c r="E118" s="5" t="s">
        <v>64</v>
      </c>
      <c r="F118" s="20">
        <f t="shared" si="13"/>
        <v>0</v>
      </c>
      <c r="G118" s="20">
        <f t="shared" si="13"/>
        <v>0</v>
      </c>
      <c r="H118" s="41" t="e">
        <f t="shared" si="8"/>
        <v>#DIV/0!</v>
      </c>
    </row>
    <row r="119" spans="1:8" ht="16.5" hidden="1">
      <c r="A119" s="18" t="s">
        <v>121</v>
      </c>
      <c r="B119" s="19">
        <v>130</v>
      </c>
      <c r="C119" s="5" t="s">
        <v>40</v>
      </c>
      <c r="D119" s="5" t="s">
        <v>131</v>
      </c>
      <c r="E119" s="5" t="s">
        <v>120</v>
      </c>
      <c r="F119" s="20">
        <f t="shared" si="13"/>
        <v>0</v>
      </c>
      <c r="G119" s="20">
        <f t="shared" si="13"/>
        <v>0</v>
      </c>
      <c r="H119" s="41" t="e">
        <f t="shared" si="8"/>
        <v>#DIV/0!</v>
      </c>
    </row>
    <row r="120" spans="1:8" ht="66" hidden="1">
      <c r="A120" s="21" t="s">
        <v>134</v>
      </c>
      <c r="B120" s="22">
        <v>130</v>
      </c>
      <c r="C120" s="5" t="s">
        <v>40</v>
      </c>
      <c r="D120" s="5" t="s">
        <v>131</v>
      </c>
      <c r="E120" s="5" t="s">
        <v>132</v>
      </c>
      <c r="F120" s="20"/>
      <c r="G120" s="20"/>
      <c r="H120" s="41" t="e">
        <f t="shared" si="8"/>
        <v>#DIV/0!</v>
      </c>
    </row>
    <row r="121" spans="1:8" ht="16.5">
      <c r="A121" s="28" t="s">
        <v>24</v>
      </c>
      <c r="B121" s="29">
        <v>130</v>
      </c>
      <c r="C121" s="6" t="s">
        <v>41</v>
      </c>
      <c r="D121" s="6"/>
      <c r="E121" s="6"/>
      <c r="F121" s="17">
        <f>F122+F129+F132+F135+F139+F142+F145</f>
        <v>7492919.66</v>
      </c>
      <c r="G121" s="17">
        <f>G122+G129+G132+G135+G139+G142+G145</f>
        <v>7492919.66</v>
      </c>
      <c r="H121" s="41">
        <f t="shared" si="8"/>
        <v>100</v>
      </c>
    </row>
    <row r="122" spans="1:8" ht="49.5">
      <c r="A122" s="21" t="s">
        <v>94</v>
      </c>
      <c r="B122" s="22">
        <v>130</v>
      </c>
      <c r="C122" s="5" t="s">
        <v>41</v>
      </c>
      <c r="D122" s="5" t="s">
        <v>93</v>
      </c>
      <c r="E122" s="5"/>
      <c r="F122" s="20">
        <f>F126+F123</f>
        <v>4027492.66</v>
      </c>
      <c r="G122" s="20">
        <f>G126+G123</f>
        <v>4027492.66</v>
      </c>
      <c r="H122" s="41">
        <f t="shared" si="8"/>
        <v>100</v>
      </c>
    </row>
    <row r="123" spans="1:8" ht="33">
      <c r="A123" s="18" t="s">
        <v>7</v>
      </c>
      <c r="B123" s="19">
        <v>130</v>
      </c>
      <c r="C123" s="5" t="s">
        <v>41</v>
      </c>
      <c r="D123" s="5" t="s">
        <v>93</v>
      </c>
      <c r="E123" s="5" t="s">
        <v>44</v>
      </c>
      <c r="F123" s="20">
        <f>F124</f>
        <v>28100</v>
      </c>
      <c r="G123" s="20">
        <f>G124</f>
        <v>28100</v>
      </c>
      <c r="H123" s="41">
        <f t="shared" si="8"/>
        <v>100</v>
      </c>
    </row>
    <row r="124" spans="1:8" ht="33">
      <c r="A124" s="18" t="s">
        <v>8</v>
      </c>
      <c r="B124" s="19">
        <v>130</v>
      </c>
      <c r="C124" s="5" t="s">
        <v>41</v>
      </c>
      <c r="D124" s="5" t="s">
        <v>93</v>
      </c>
      <c r="E124" s="5" t="s">
        <v>45</v>
      </c>
      <c r="F124" s="20">
        <f>F125</f>
        <v>28100</v>
      </c>
      <c r="G124" s="20">
        <f>G125</f>
        <v>28100</v>
      </c>
      <c r="H124" s="41">
        <f t="shared" si="8"/>
        <v>100</v>
      </c>
    </row>
    <row r="125" spans="1:8" ht="33">
      <c r="A125" s="18" t="s">
        <v>62</v>
      </c>
      <c r="B125" s="19">
        <v>130</v>
      </c>
      <c r="C125" s="5" t="s">
        <v>41</v>
      </c>
      <c r="D125" s="5" t="s">
        <v>93</v>
      </c>
      <c r="E125" s="5" t="s">
        <v>61</v>
      </c>
      <c r="F125" s="20">
        <v>28100</v>
      </c>
      <c r="G125" s="20">
        <v>28100</v>
      </c>
      <c r="H125" s="41">
        <f t="shared" si="8"/>
        <v>100</v>
      </c>
    </row>
    <row r="126" spans="1:8" ht="49.5">
      <c r="A126" s="21" t="s">
        <v>66</v>
      </c>
      <c r="B126" s="22">
        <v>130</v>
      </c>
      <c r="C126" s="5" t="s">
        <v>41</v>
      </c>
      <c r="D126" s="5" t="s">
        <v>93</v>
      </c>
      <c r="E126" s="5" t="s">
        <v>64</v>
      </c>
      <c r="F126" s="20">
        <f>F127</f>
        <v>3999392.66</v>
      </c>
      <c r="G126" s="20">
        <f>G127</f>
        <v>3999392.66</v>
      </c>
      <c r="H126" s="41">
        <f t="shared" si="8"/>
        <v>100</v>
      </c>
    </row>
    <row r="127" spans="1:8" ht="16.5">
      <c r="A127" s="21" t="s">
        <v>123</v>
      </c>
      <c r="B127" s="5" t="s">
        <v>124</v>
      </c>
      <c r="C127" s="5" t="s">
        <v>41</v>
      </c>
      <c r="D127" s="5" t="s">
        <v>93</v>
      </c>
      <c r="E127" s="5" t="s">
        <v>120</v>
      </c>
      <c r="F127" s="32">
        <f>F128</f>
        <v>3999392.66</v>
      </c>
      <c r="G127" s="32">
        <f>G128</f>
        <v>3999392.66</v>
      </c>
      <c r="H127" s="41">
        <f t="shared" si="8"/>
        <v>100</v>
      </c>
    </row>
    <row r="128" spans="1:8" ht="49.5">
      <c r="A128" s="21" t="s">
        <v>108</v>
      </c>
      <c r="B128" s="22">
        <v>130</v>
      </c>
      <c r="C128" s="5" t="s">
        <v>41</v>
      </c>
      <c r="D128" s="5" t="s">
        <v>93</v>
      </c>
      <c r="E128" s="5" t="s">
        <v>65</v>
      </c>
      <c r="F128" s="20">
        <f>8922000-4922607-0.34</f>
        <v>3999392.66</v>
      </c>
      <c r="G128" s="20">
        <f>8922000-4922607-0.34</f>
        <v>3999392.66</v>
      </c>
      <c r="H128" s="41">
        <f t="shared" si="8"/>
        <v>100</v>
      </c>
    </row>
    <row r="129" spans="1:8" ht="49.5" hidden="1">
      <c r="A129" s="21" t="s">
        <v>95</v>
      </c>
      <c r="B129" s="22">
        <v>130</v>
      </c>
      <c r="C129" s="5" t="s">
        <v>41</v>
      </c>
      <c r="D129" s="5" t="s">
        <v>96</v>
      </c>
      <c r="E129" s="5"/>
      <c r="F129" s="20">
        <f>F130</f>
        <v>0</v>
      </c>
      <c r="G129" s="20">
        <f>G130</f>
        <v>0</v>
      </c>
      <c r="H129" s="41" t="e">
        <f t="shared" si="8"/>
        <v>#DIV/0!</v>
      </c>
    </row>
    <row r="130" spans="1:8" ht="16.5" hidden="1">
      <c r="A130" s="18" t="s">
        <v>9</v>
      </c>
      <c r="B130" s="19">
        <v>130</v>
      </c>
      <c r="C130" s="5" t="s">
        <v>41</v>
      </c>
      <c r="D130" s="5" t="s">
        <v>96</v>
      </c>
      <c r="E130" s="5">
        <v>800</v>
      </c>
      <c r="F130" s="20">
        <f>F131</f>
        <v>0</v>
      </c>
      <c r="G130" s="20">
        <f>G131</f>
        <v>0</v>
      </c>
      <c r="H130" s="41" t="e">
        <f t="shared" si="8"/>
        <v>#DIV/0!</v>
      </c>
    </row>
    <row r="131" spans="1:8" ht="49.5" hidden="1">
      <c r="A131" s="18" t="s">
        <v>20</v>
      </c>
      <c r="B131" s="19">
        <v>130</v>
      </c>
      <c r="C131" s="5" t="s">
        <v>41</v>
      </c>
      <c r="D131" s="5" t="s">
        <v>96</v>
      </c>
      <c r="E131" s="5">
        <v>810</v>
      </c>
      <c r="F131" s="20"/>
      <c r="G131" s="20"/>
      <c r="H131" s="41" t="e">
        <f t="shared" si="8"/>
        <v>#DIV/0!</v>
      </c>
    </row>
    <row r="132" spans="1:8" ht="16.5">
      <c r="A132" s="18" t="s">
        <v>98</v>
      </c>
      <c r="B132" s="19">
        <v>130</v>
      </c>
      <c r="C132" s="5" t="s">
        <v>41</v>
      </c>
      <c r="D132" s="5" t="s">
        <v>97</v>
      </c>
      <c r="E132" s="5"/>
      <c r="F132" s="20">
        <f>F133</f>
        <v>2175145</v>
      </c>
      <c r="G132" s="20">
        <f>G133</f>
        <v>2175145</v>
      </c>
      <c r="H132" s="41">
        <f t="shared" si="8"/>
        <v>100</v>
      </c>
    </row>
    <row r="133" spans="1:8" ht="16.5">
      <c r="A133" s="18" t="s">
        <v>9</v>
      </c>
      <c r="B133" s="19">
        <v>130</v>
      </c>
      <c r="C133" s="5" t="s">
        <v>41</v>
      </c>
      <c r="D133" s="5" t="s">
        <v>97</v>
      </c>
      <c r="E133" s="5">
        <v>800</v>
      </c>
      <c r="F133" s="20">
        <f>F134</f>
        <v>2175145</v>
      </c>
      <c r="G133" s="20">
        <f>G134</f>
        <v>2175145</v>
      </c>
      <c r="H133" s="41">
        <f t="shared" si="8"/>
        <v>100</v>
      </c>
    </row>
    <row r="134" spans="1:8" ht="49.5">
      <c r="A134" s="18" t="s">
        <v>20</v>
      </c>
      <c r="B134" s="19">
        <v>130</v>
      </c>
      <c r="C134" s="5" t="s">
        <v>41</v>
      </c>
      <c r="D134" s="5" t="s">
        <v>97</v>
      </c>
      <c r="E134" s="5">
        <v>810</v>
      </c>
      <c r="F134" s="20">
        <f>3000000+372000-1000000+446500-218500-400000-24855</f>
        <v>2175145</v>
      </c>
      <c r="G134" s="20">
        <f>3000000+372000-1000000+446500-218500-400000-24855</f>
        <v>2175145</v>
      </c>
      <c r="H134" s="41">
        <f t="shared" si="8"/>
        <v>100</v>
      </c>
    </row>
    <row r="135" spans="1:8" ht="33">
      <c r="A135" s="18" t="s">
        <v>101</v>
      </c>
      <c r="B135" s="19">
        <v>130</v>
      </c>
      <c r="C135" s="5" t="s">
        <v>41</v>
      </c>
      <c r="D135" s="5" t="s">
        <v>100</v>
      </c>
      <c r="E135" s="5"/>
      <c r="F135" s="20">
        <f aca="true" t="shared" si="14" ref="F135:G137">F136</f>
        <v>381000</v>
      </c>
      <c r="G135" s="20">
        <f t="shared" si="14"/>
        <v>381000</v>
      </c>
      <c r="H135" s="41">
        <f aca="true" t="shared" si="15" ref="H135:H194">G135/F135*100</f>
        <v>100</v>
      </c>
    </row>
    <row r="136" spans="1:8" ht="33">
      <c r="A136" s="18" t="s">
        <v>7</v>
      </c>
      <c r="B136" s="19">
        <v>130</v>
      </c>
      <c r="C136" s="5" t="s">
        <v>41</v>
      </c>
      <c r="D136" s="5" t="s">
        <v>100</v>
      </c>
      <c r="E136" s="5" t="s">
        <v>44</v>
      </c>
      <c r="F136" s="20">
        <f t="shared" si="14"/>
        <v>381000</v>
      </c>
      <c r="G136" s="20">
        <f t="shared" si="14"/>
        <v>381000</v>
      </c>
      <c r="H136" s="41">
        <f t="shared" si="15"/>
        <v>100</v>
      </c>
    </row>
    <row r="137" spans="1:8" ht="33">
      <c r="A137" s="18" t="s">
        <v>8</v>
      </c>
      <c r="B137" s="19">
        <v>130</v>
      </c>
      <c r="C137" s="5" t="s">
        <v>41</v>
      </c>
      <c r="D137" s="5" t="s">
        <v>100</v>
      </c>
      <c r="E137" s="5" t="s">
        <v>45</v>
      </c>
      <c r="F137" s="20">
        <f t="shared" si="14"/>
        <v>381000</v>
      </c>
      <c r="G137" s="20">
        <f t="shared" si="14"/>
        <v>381000</v>
      </c>
      <c r="H137" s="41">
        <f t="shared" si="15"/>
        <v>100</v>
      </c>
    </row>
    <row r="138" spans="1:8" ht="33">
      <c r="A138" s="18" t="s">
        <v>62</v>
      </c>
      <c r="B138" s="19">
        <v>130</v>
      </c>
      <c r="C138" s="5" t="s">
        <v>41</v>
      </c>
      <c r="D138" s="5" t="s">
        <v>100</v>
      </c>
      <c r="E138" s="5" t="s">
        <v>61</v>
      </c>
      <c r="F138" s="20">
        <f>450000-69000</f>
        <v>381000</v>
      </c>
      <c r="G138" s="20">
        <f>450000-69000</f>
        <v>381000</v>
      </c>
      <c r="H138" s="41">
        <f t="shared" si="15"/>
        <v>100</v>
      </c>
    </row>
    <row r="139" spans="1:8" ht="33" hidden="1">
      <c r="A139" s="18" t="s">
        <v>99</v>
      </c>
      <c r="B139" s="19">
        <v>130</v>
      </c>
      <c r="C139" s="5" t="s">
        <v>41</v>
      </c>
      <c r="D139" s="5" t="s">
        <v>102</v>
      </c>
      <c r="E139" s="5"/>
      <c r="F139" s="20">
        <f>F140</f>
        <v>0</v>
      </c>
      <c r="G139" s="20">
        <f>G140</f>
        <v>0</v>
      </c>
      <c r="H139" s="41" t="e">
        <f t="shared" si="15"/>
        <v>#DIV/0!</v>
      </c>
    </row>
    <row r="140" spans="1:8" ht="16.5" hidden="1">
      <c r="A140" s="18" t="s">
        <v>9</v>
      </c>
      <c r="B140" s="19">
        <v>130</v>
      </c>
      <c r="C140" s="5" t="s">
        <v>41</v>
      </c>
      <c r="D140" s="5" t="s">
        <v>102</v>
      </c>
      <c r="E140" s="5">
        <v>800</v>
      </c>
      <c r="F140" s="20">
        <f>F141</f>
        <v>0</v>
      </c>
      <c r="G140" s="20">
        <f>G141</f>
        <v>0</v>
      </c>
      <c r="H140" s="41" t="e">
        <f t="shared" si="15"/>
        <v>#DIV/0!</v>
      </c>
    </row>
    <row r="141" spans="1:8" ht="49.5" hidden="1">
      <c r="A141" s="18" t="s">
        <v>20</v>
      </c>
      <c r="B141" s="19">
        <v>130</v>
      </c>
      <c r="C141" s="5" t="s">
        <v>41</v>
      </c>
      <c r="D141" s="5" t="s">
        <v>102</v>
      </c>
      <c r="E141" s="5">
        <v>810</v>
      </c>
      <c r="F141" s="20"/>
      <c r="G141" s="20"/>
      <c r="H141" s="41" t="e">
        <f t="shared" si="15"/>
        <v>#DIV/0!</v>
      </c>
    </row>
    <row r="142" spans="1:8" ht="16.5" hidden="1">
      <c r="A142" s="21" t="s">
        <v>109</v>
      </c>
      <c r="B142" s="22">
        <v>130</v>
      </c>
      <c r="C142" s="5" t="s">
        <v>41</v>
      </c>
      <c r="D142" s="5" t="s">
        <v>110</v>
      </c>
      <c r="E142" s="5"/>
      <c r="F142" s="20">
        <f>F143</f>
        <v>0</v>
      </c>
      <c r="G142" s="20">
        <f>G143</f>
        <v>0</v>
      </c>
      <c r="H142" s="41" t="e">
        <f t="shared" si="15"/>
        <v>#DIV/0!</v>
      </c>
    </row>
    <row r="143" spans="1:8" ht="16.5" hidden="1">
      <c r="A143" s="18" t="s">
        <v>9</v>
      </c>
      <c r="B143" s="19">
        <v>130</v>
      </c>
      <c r="C143" s="5" t="s">
        <v>41</v>
      </c>
      <c r="D143" s="5" t="s">
        <v>110</v>
      </c>
      <c r="E143" s="5">
        <v>800</v>
      </c>
      <c r="F143" s="20">
        <f>F144</f>
        <v>0</v>
      </c>
      <c r="G143" s="20">
        <f>G144</f>
        <v>0</v>
      </c>
      <c r="H143" s="41" t="e">
        <f t="shared" si="15"/>
        <v>#DIV/0!</v>
      </c>
    </row>
    <row r="144" spans="1:8" ht="49.5" hidden="1">
      <c r="A144" s="18" t="s">
        <v>20</v>
      </c>
      <c r="B144" s="19">
        <v>130</v>
      </c>
      <c r="C144" s="5" t="s">
        <v>41</v>
      </c>
      <c r="D144" s="5" t="s">
        <v>110</v>
      </c>
      <c r="E144" s="5">
        <v>810</v>
      </c>
      <c r="F144" s="20">
        <f>45500-45500</f>
        <v>0</v>
      </c>
      <c r="G144" s="20">
        <f>45500-45500</f>
        <v>0</v>
      </c>
      <c r="H144" s="41" t="e">
        <f t="shared" si="15"/>
        <v>#DIV/0!</v>
      </c>
    </row>
    <row r="145" spans="1:8" ht="33">
      <c r="A145" s="18" t="s">
        <v>142</v>
      </c>
      <c r="B145" s="19">
        <v>130</v>
      </c>
      <c r="C145" s="5" t="s">
        <v>41</v>
      </c>
      <c r="D145" s="5" t="s">
        <v>141</v>
      </c>
      <c r="E145" s="5"/>
      <c r="F145" s="20">
        <f>F146+F149</f>
        <v>909282</v>
      </c>
      <c r="G145" s="20">
        <f>G146+G149</f>
        <v>909282</v>
      </c>
      <c r="H145" s="41">
        <f t="shared" si="15"/>
        <v>100</v>
      </c>
    </row>
    <row r="146" spans="1:8" ht="33" hidden="1">
      <c r="A146" s="18" t="s">
        <v>7</v>
      </c>
      <c r="B146" s="19">
        <v>130</v>
      </c>
      <c r="C146" s="5" t="s">
        <v>41</v>
      </c>
      <c r="D146" s="5" t="s">
        <v>141</v>
      </c>
      <c r="E146" s="5" t="s">
        <v>44</v>
      </c>
      <c r="F146" s="20">
        <f>F147</f>
        <v>0</v>
      </c>
      <c r="G146" s="20">
        <f>G147</f>
        <v>0</v>
      </c>
      <c r="H146" s="41" t="e">
        <f t="shared" si="15"/>
        <v>#DIV/0!</v>
      </c>
    </row>
    <row r="147" spans="1:8" ht="33" hidden="1">
      <c r="A147" s="18" t="s">
        <v>8</v>
      </c>
      <c r="B147" s="19">
        <v>130</v>
      </c>
      <c r="C147" s="5" t="s">
        <v>41</v>
      </c>
      <c r="D147" s="5" t="s">
        <v>141</v>
      </c>
      <c r="E147" s="5" t="s">
        <v>45</v>
      </c>
      <c r="F147" s="20">
        <f>F148</f>
        <v>0</v>
      </c>
      <c r="G147" s="20">
        <f>G148</f>
        <v>0</v>
      </c>
      <c r="H147" s="41" t="e">
        <f t="shared" si="15"/>
        <v>#DIV/0!</v>
      </c>
    </row>
    <row r="148" spans="1:8" ht="33" hidden="1">
      <c r="A148" s="18" t="s">
        <v>62</v>
      </c>
      <c r="B148" s="19">
        <v>130</v>
      </c>
      <c r="C148" s="5" t="s">
        <v>41</v>
      </c>
      <c r="D148" s="5" t="s">
        <v>141</v>
      </c>
      <c r="E148" s="5" t="s">
        <v>61</v>
      </c>
      <c r="F148" s="20">
        <f>100000-100000</f>
        <v>0</v>
      </c>
      <c r="G148" s="20">
        <f>100000-100000</f>
        <v>0</v>
      </c>
      <c r="H148" s="41" t="e">
        <f t="shared" si="15"/>
        <v>#DIV/0!</v>
      </c>
    </row>
    <row r="149" spans="1:8" ht="16.5">
      <c r="A149" s="18" t="s">
        <v>12</v>
      </c>
      <c r="B149" s="19">
        <v>130</v>
      </c>
      <c r="C149" s="5" t="s">
        <v>41</v>
      </c>
      <c r="D149" s="5" t="s">
        <v>141</v>
      </c>
      <c r="E149" s="5">
        <v>500</v>
      </c>
      <c r="F149" s="20">
        <f>F150</f>
        <v>909282</v>
      </c>
      <c r="G149" s="20">
        <f>G150</f>
        <v>909282</v>
      </c>
      <c r="H149" s="41">
        <f t="shared" si="15"/>
        <v>100</v>
      </c>
    </row>
    <row r="150" spans="1:8" ht="16.5">
      <c r="A150" s="18" t="s">
        <v>13</v>
      </c>
      <c r="B150" s="19">
        <v>130</v>
      </c>
      <c r="C150" s="5" t="s">
        <v>41</v>
      </c>
      <c r="D150" s="5" t="s">
        <v>141</v>
      </c>
      <c r="E150" s="5">
        <v>540</v>
      </c>
      <c r="F150" s="20">
        <f>500000+409282</f>
        <v>909282</v>
      </c>
      <c r="G150" s="20">
        <f>500000+409282</f>
        <v>909282</v>
      </c>
      <c r="H150" s="41">
        <f t="shared" si="15"/>
        <v>100</v>
      </c>
    </row>
    <row r="151" spans="1:8" ht="16.5">
      <c r="A151" s="28" t="s">
        <v>25</v>
      </c>
      <c r="B151" s="29">
        <v>130</v>
      </c>
      <c r="C151" s="6" t="s">
        <v>42</v>
      </c>
      <c r="D151" s="6"/>
      <c r="E151" s="6"/>
      <c r="F151" s="17">
        <f>F156+F165+F168+F171+F174+F180+F152</f>
        <v>9994180.530000001</v>
      </c>
      <c r="G151" s="17">
        <f>G156+G165+G168+G171+G174+G180+G152</f>
        <v>9994180.530000001</v>
      </c>
      <c r="H151" s="41">
        <f t="shared" si="15"/>
        <v>100</v>
      </c>
    </row>
    <row r="152" spans="1:8" ht="33">
      <c r="A152" s="18" t="s">
        <v>142</v>
      </c>
      <c r="B152" s="19">
        <v>130</v>
      </c>
      <c r="C152" s="19" t="s">
        <v>42</v>
      </c>
      <c r="D152" s="5" t="s">
        <v>141</v>
      </c>
      <c r="E152" s="5"/>
      <c r="F152" s="20">
        <f aca="true" t="shared" si="16" ref="F152:G154">F153</f>
        <v>17994.66</v>
      </c>
      <c r="G152" s="20">
        <f t="shared" si="16"/>
        <v>17994.66</v>
      </c>
      <c r="H152" s="41">
        <f t="shared" si="15"/>
        <v>100</v>
      </c>
    </row>
    <row r="153" spans="1:8" ht="33">
      <c r="A153" s="18" t="s">
        <v>7</v>
      </c>
      <c r="B153" s="19">
        <v>130</v>
      </c>
      <c r="C153" s="19" t="s">
        <v>42</v>
      </c>
      <c r="D153" s="5" t="s">
        <v>141</v>
      </c>
      <c r="E153" s="5" t="s">
        <v>44</v>
      </c>
      <c r="F153" s="20">
        <f t="shared" si="16"/>
        <v>17994.66</v>
      </c>
      <c r="G153" s="20">
        <f t="shared" si="16"/>
        <v>17994.66</v>
      </c>
      <c r="H153" s="41">
        <f t="shared" si="15"/>
        <v>100</v>
      </c>
    </row>
    <row r="154" spans="1:8" ht="33">
      <c r="A154" s="18" t="s">
        <v>8</v>
      </c>
      <c r="B154" s="19">
        <v>130</v>
      </c>
      <c r="C154" s="19" t="s">
        <v>42</v>
      </c>
      <c r="D154" s="5" t="s">
        <v>141</v>
      </c>
      <c r="E154" s="5" t="s">
        <v>45</v>
      </c>
      <c r="F154" s="20">
        <f t="shared" si="16"/>
        <v>17994.66</v>
      </c>
      <c r="G154" s="20">
        <f t="shared" si="16"/>
        <v>17994.66</v>
      </c>
      <c r="H154" s="41">
        <f t="shared" si="15"/>
        <v>100</v>
      </c>
    </row>
    <row r="155" spans="1:8" ht="33">
      <c r="A155" s="18" t="s">
        <v>62</v>
      </c>
      <c r="B155" s="19">
        <v>130</v>
      </c>
      <c r="C155" s="19" t="s">
        <v>42</v>
      </c>
      <c r="D155" s="5" t="s">
        <v>141</v>
      </c>
      <c r="E155" s="5" t="s">
        <v>61</v>
      </c>
      <c r="F155" s="20">
        <f>17995-0.34</f>
        <v>17994.66</v>
      </c>
      <c r="G155" s="20">
        <f>17995-0.34</f>
        <v>17994.66</v>
      </c>
      <c r="H155" s="41">
        <f t="shared" si="15"/>
        <v>100</v>
      </c>
    </row>
    <row r="156" spans="1:8" ht="15.75" customHeight="1">
      <c r="A156" s="18" t="s">
        <v>26</v>
      </c>
      <c r="B156" s="19">
        <v>130</v>
      </c>
      <c r="C156" s="5" t="s">
        <v>42</v>
      </c>
      <c r="D156" s="5" t="s">
        <v>81</v>
      </c>
      <c r="E156" s="5"/>
      <c r="F156" s="20">
        <f>F159+F162+F164</f>
        <v>5587725.87</v>
      </c>
      <c r="G156" s="20">
        <f>G159+G162+G164</f>
        <v>5587725.87</v>
      </c>
      <c r="H156" s="41">
        <f t="shared" si="15"/>
        <v>100</v>
      </c>
    </row>
    <row r="157" spans="1:8" ht="33">
      <c r="A157" s="18" t="s">
        <v>7</v>
      </c>
      <c r="B157" s="19">
        <v>130</v>
      </c>
      <c r="C157" s="19" t="s">
        <v>42</v>
      </c>
      <c r="D157" s="5" t="s">
        <v>81</v>
      </c>
      <c r="E157" s="5" t="s">
        <v>44</v>
      </c>
      <c r="F157" s="20">
        <f>F158</f>
        <v>2735</v>
      </c>
      <c r="G157" s="20">
        <f>G158</f>
        <v>2735</v>
      </c>
      <c r="H157" s="41">
        <f t="shared" si="15"/>
        <v>100</v>
      </c>
    </row>
    <row r="158" spans="1:8" ht="33">
      <c r="A158" s="18" t="s">
        <v>8</v>
      </c>
      <c r="B158" s="19">
        <v>130</v>
      </c>
      <c r="C158" s="19" t="s">
        <v>42</v>
      </c>
      <c r="D158" s="5" t="s">
        <v>81</v>
      </c>
      <c r="E158" s="5" t="s">
        <v>45</v>
      </c>
      <c r="F158" s="20">
        <f>F159</f>
        <v>2735</v>
      </c>
      <c r="G158" s="20">
        <f>G159</f>
        <v>2735</v>
      </c>
      <c r="H158" s="41">
        <f t="shared" si="15"/>
        <v>100</v>
      </c>
    </row>
    <row r="159" spans="1:8" ht="33">
      <c r="A159" s="18" t="s">
        <v>62</v>
      </c>
      <c r="B159" s="19">
        <v>130</v>
      </c>
      <c r="C159" s="19" t="s">
        <v>42</v>
      </c>
      <c r="D159" s="5" t="s">
        <v>81</v>
      </c>
      <c r="E159" s="5" t="s">
        <v>61</v>
      </c>
      <c r="F159" s="20">
        <f>3560-825</f>
        <v>2735</v>
      </c>
      <c r="G159" s="20">
        <f>3560-825</f>
        <v>2735</v>
      </c>
      <c r="H159" s="41">
        <f t="shared" si="15"/>
        <v>100</v>
      </c>
    </row>
    <row r="160" spans="1:8" ht="33.75" customHeight="1">
      <c r="A160" s="18" t="s">
        <v>66</v>
      </c>
      <c r="B160" s="19">
        <v>130</v>
      </c>
      <c r="C160" s="19" t="s">
        <v>42</v>
      </c>
      <c r="D160" s="5" t="s">
        <v>81</v>
      </c>
      <c r="E160" s="5" t="s">
        <v>64</v>
      </c>
      <c r="F160" s="20">
        <f>F161</f>
        <v>127440</v>
      </c>
      <c r="G160" s="20">
        <f>G161</f>
        <v>127440</v>
      </c>
      <c r="H160" s="41">
        <f t="shared" si="15"/>
        <v>100</v>
      </c>
    </row>
    <row r="161" spans="1:8" ht="16.5">
      <c r="A161" s="18" t="s">
        <v>121</v>
      </c>
      <c r="B161" s="19">
        <v>130</v>
      </c>
      <c r="C161" s="19" t="s">
        <v>42</v>
      </c>
      <c r="D161" s="5" t="s">
        <v>81</v>
      </c>
      <c r="E161" s="5" t="s">
        <v>120</v>
      </c>
      <c r="F161" s="20">
        <f>F162</f>
        <v>127440</v>
      </c>
      <c r="G161" s="20">
        <f>G162</f>
        <v>127440</v>
      </c>
      <c r="H161" s="41">
        <f t="shared" si="15"/>
        <v>100</v>
      </c>
    </row>
    <row r="162" spans="1:8" ht="33">
      <c r="A162" s="18" t="s">
        <v>122</v>
      </c>
      <c r="B162" s="19">
        <v>130</v>
      </c>
      <c r="C162" s="19" t="s">
        <v>42</v>
      </c>
      <c r="D162" s="5" t="s">
        <v>81</v>
      </c>
      <c r="E162" s="5" t="s">
        <v>65</v>
      </c>
      <c r="F162" s="20">
        <v>127440</v>
      </c>
      <c r="G162" s="20">
        <v>127440</v>
      </c>
      <c r="H162" s="41">
        <f t="shared" si="15"/>
        <v>100</v>
      </c>
    </row>
    <row r="163" spans="1:8" ht="16.5">
      <c r="A163" s="18" t="s">
        <v>9</v>
      </c>
      <c r="B163" s="19">
        <v>130</v>
      </c>
      <c r="C163" s="5" t="s">
        <v>42</v>
      </c>
      <c r="D163" s="5" t="s">
        <v>81</v>
      </c>
      <c r="E163" s="5">
        <v>800</v>
      </c>
      <c r="F163" s="20">
        <f>F164</f>
        <v>5457550.87</v>
      </c>
      <c r="G163" s="20">
        <f>G164</f>
        <v>5457550.87</v>
      </c>
      <c r="H163" s="41">
        <f t="shared" si="15"/>
        <v>100</v>
      </c>
    </row>
    <row r="164" spans="1:8" ht="49.5">
      <c r="A164" s="18" t="s">
        <v>20</v>
      </c>
      <c r="B164" s="19">
        <v>130</v>
      </c>
      <c r="C164" s="5" t="s">
        <v>42</v>
      </c>
      <c r="D164" s="5" t="s">
        <v>81</v>
      </c>
      <c r="E164" s="5">
        <v>810</v>
      </c>
      <c r="F164" s="20">
        <f>5457350.87+200</f>
        <v>5457550.87</v>
      </c>
      <c r="G164" s="20">
        <f>5457350.87+200</f>
        <v>5457550.87</v>
      </c>
      <c r="H164" s="41">
        <f t="shared" si="15"/>
        <v>100</v>
      </c>
    </row>
    <row r="165" spans="1:8" ht="33">
      <c r="A165" s="18" t="s">
        <v>143</v>
      </c>
      <c r="B165" s="19">
        <v>130</v>
      </c>
      <c r="C165" s="5" t="s">
        <v>42</v>
      </c>
      <c r="D165" s="5" t="s">
        <v>84</v>
      </c>
      <c r="E165" s="5"/>
      <c r="F165" s="20">
        <f>F166</f>
        <v>2600000</v>
      </c>
      <c r="G165" s="20">
        <f>G166</f>
        <v>2600000</v>
      </c>
      <c r="H165" s="41">
        <f t="shared" si="15"/>
        <v>100</v>
      </c>
    </row>
    <row r="166" spans="1:8" ht="16.5">
      <c r="A166" s="18" t="s">
        <v>9</v>
      </c>
      <c r="B166" s="19">
        <v>130</v>
      </c>
      <c r="C166" s="5" t="s">
        <v>42</v>
      </c>
      <c r="D166" s="5" t="s">
        <v>84</v>
      </c>
      <c r="E166" s="5">
        <v>800</v>
      </c>
      <c r="F166" s="20">
        <f>F167</f>
        <v>2600000</v>
      </c>
      <c r="G166" s="20">
        <f>G167</f>
        <v>2600000</v>
      </c>
      <c r="H166" s="41">
        <f t="shared" si="15"/>
        <v>100</v>
      </c>
    </row>
    <row r="167" spans="1:8" ht="49.5">
      <c r="A167" s="18" t="s">
        <v>20</v>
      </c>
      <c r="B167" s="19">
        <v>130</v>
      </c>
      <c r="C167" s="5" t="s">
        <v>42</v>
      </c>
      <c r="D167" s="5" t="s">
        <v>84</v>
      </c>
      <c r="E167" s="5">
        <v>810</v>
      </c>
      <c r="F167" s="20">
        <v>2600000</v>
      </c>
      <c r="G167" s="20">
        <v>2600000</v>
      </c>
      <c r="H167" s="41">
        <f t="shared" si="15"/>
        <v>100</v>
      </c>
    </row>
    <row r="168" spans="1:8" ht="16.5">
      <c r="A168" s="18" t="s">
        <v>82</v>
      </c>
      <c r="B168" s="19">
        <v>130</v>
      </c>
      <c r="C168" s="5" t="s">
        <v>42</v>
      </c>
      <c r="D168" s="5" t="s">
        <v>85</v>
      </c>
      <c r="E168" s="5"/>
      <c r="F168" s="20">
        <f>F169</f>
        <v>435412</v>
      </c>
      <c r="G168" s="20">
        <f>G169</f>
        <v>435412</v>
      </c>
      <c r="H168" s="41">
        <f t="shared" si="15"/>
        <v>100</v>
      </c>
    </row>
    <row r="169" spans="1:8" ht="16.5">
      <c r="A169" s="18" t="s">
        <v>9</v>
      </c>
      <c r="B169" s="19">
        <v>130</v>
      </c>
      <c r="C169" s="5" t="s">
        <v>42</v>
      </c>
      <c r="D169" s="5" t="s">
        <v>85</v>
      </c>
      <c r="E169" s="5">
        <v>800</v>
      </c>
      <c r="F169" s="20">
        <f>F170</f>
        <v>435412</v>
      </c>
      <c r="G169" s="20">
        <f>G170</f>
        <v>435412</v>
      </c>
      <c r="H169" s="41">
        <f t="shared" si="15"/>
        <v>100</v>
      </c>
    </row>
    <row r="170" spans="1:8" ht="49.5">
      <c r="A170" s="18" t="s">
        <v>20</v>
      </c>
      <c r="B170" s="19">
        <v>130</v>
      </c>
      <c r="C170" s="5" t="s">
        <v>42</v>
      </c>
      <c r="D170" s="5" t="s">
        <v>85</v>
      </c>
      <c r="E170" s="5">
        <v>810</v>
      </c>
      <c r="F170" s="20">
        <f>480000-44588</f>
        <v>435412</v>
      </c>
      <c r="G170" s="20">
        <f>480000-44588</f>
        <v>435412</v>
      </c>
      <c r="H170" s="41">
        <f t="shared" si="15"/>
        <v>100</v>
      </c>
    </row>
    <row r="171" spans="1:8" ht="16.5">
      <c r="A171" s="18" t="s">
        <v>83</v>
      </c>
      <c r="B171" s="19">
        <v>130</v>
      </c>
      <c r="C171" s="5" t="s">
        <v>42</v>
      </c>
      <c r="D171" s="5" t="s">
        <v>86</v>
      </c>
      <c r="E171" s="5"/>
      <c r="F171" s="20">
        <f>F172</f>
        <v>220000</v>
      </c>
      <c r="G171" s="20">
        <f>G172</f>
        <v>220000</v>
      </c>
      <c r="H171" s="41">
        <f t="shared" si="15"/>
        <v>100</v>
      </c>
    </row>
    <row r="172" spans="1:8" ht="16.5">
      <c r="A172" s="18" t="s">
        <v>9</v>
      </c>
      <c r="B172" s="19">
        <v>130</v>
      </c>
      <c r="C172" s="5" t="s">
        <v>42</v>
      </c>
      <c r="D172" s="5" t="s">
        <v>86</v>
      </c>
      <c r="E172" s="5">
        <v>800</v>
      </c>
      <c r="F172" s="20">
        <f>F173</f>
        <v>220000</v>
      </c>
      <c r="G172" s="20">
        <f>G173</f>
        <v>220000</v>
      </c>
      <c r="H172" s="41">
        <f t="shared" si="15"/>
        <v>100</v>
      </c>
    </row>
    <row r="173" spans="1:8" ht="49.5">
      <c r="A173" s="18" t="s">
        <v>20</v>
      </c>
      <c r="B173" s="19">
        <v>130</v>
      </c>
      <c r="C173" s="5" t="s">
        <v>42</v>
      </c>
      <c r="D173" s="5" t="s">
        <v>86</v>
      </c>
      <c r="E173" s="5">
        <v>810</v>
      </c>
      <c r="F173" s="20">
        <v>220000</v>
      </c>
      <c r="G173" s="20">
        <v>220000</v>
      </c>
      <c r="H173" s="41">
        <f t="shared" si="15"/>
        <v>100</v>
      </c>
    </row>
    <row r="174" spans="1:8" ht="15.75" customHeight="1">
      <c r="A174" s="18" t="s">
        <v>46</v>
      </c>
      <c r="B174" s="19">
        <v>130</v>
      </c>
      <c r="C174" s="5" t="s">
        <v>42</v>
      </c>
      <c r="D174" s="5" t="s">
        <v>87</v>
      </c>
      <c r="E174" s="5"/>
      <c r="F174" s="20">
        <f>F178+F175</f>
        <v>1029188</v>
      </c>
      <c r="G174" s="20">
        <f>G178+G175</f>
        <v>1029188</v>
      </c>
      <c r="H174" s="41">
        <f t="shared" si="15"/>
        <v>100</v>
      </c>
    </row>
    <row r="175" spans="1:8" ht="33" hidden="1">
      <c r="A175" s="18" t="s">
        <v>7</v>
      </c>
      <c r="B175" s="19">
        <v>130</v>
      </c>
      <c r="C175" s="5" t="s">
        <v>42</v>
      </c>
      <c r="D175" s="5" t="s">
        <v>87</v>
      </c>
      <c r="E175" s="5" t="s">
        <v>44</v>
      </c>
      <c r="F175" s="20">
        <f>F176</f>
        <v>0</v>
      </c>
      <c r="G175" s="20">
        <f>G176</f>
        <v>0</v>
      </c>
      <c r="H175" s="41" t="e">
        <f t="shared" si="15"/>
        <v>#DIV/0!</v>
      </c>
    </row>
    <row r="176" spans="1:8" ht="33" hidden="1">
      <c r="A176" s="18" t="s">
        <v>8</v>
      </c>
      <c r="B176" s="19">
        <v>130</v>
      </c>
      <c r="C176" s="5" t="s">
        <v>42</v>
      </c>
      <c r="D176" s="5" t="s">
        <v>87</v>
      </c>
      <c r="E176" s="5" t="s">
        <v>45</v>
      </c>
      <c r="F176" s="20">
        <f>F177</f>
        <v>0</v>
      </c>
      <c r="G176" s="20">
        <f>G177</f>
        <v>0</v>
      </c>
      <c r="H176" s="41" t="e">
        <f t="shared" si="15"/>
        <v>#DIV/0!</v>
      </c>
    </row>
    <row r="177" spans="1:8" ht="33" hidden="1">
      <c r="A177" s="18" t="s">
        <v>62</v>
      </c>
      <c r="B177" s="19">
        <v>130</v>
      </c>
      <c r="C177" s="5" t="s">
        <v>42</v>
      </c>
      <c r="D177" s="5" t="s">
        <v>87</v>
      </c>
      <c r="E177" s="5" t="s">
        <v>61</v>
      </c>
      <c r="F177" s="20"/>
      <c r="G177" s="20"/>
      <c r="H177" s="41" t="e">
        <f t="shared" si="15"/>
        <v>#DIV/0!</v>
      </c>
    </row>
    <row r="178" spans="1:8" ht="16.5">
      <c r="A178" s="18" t="s">
        <v>9</v>
      </c>
      <c r="B178" s="19">
        <v>130</v>
      </c>
      <c r="C178" s="5" t="s">
        <v>42</v>
      </c>
      <c r="D178" s="5" t="s">
        <v>87</v>
      </c>
      <c r="E178" s="5">
        <v>800</v>
      </c>
      <c r="F178" s="20">
        <f>F179</f>
        <v>1029188</v>
      </c>
      <c r="G178" s="20">
        <f>G179</f>
        <v>1029188</v>
      </c>
      <c r="H178" s="41">
        <f t="shared" si="15"/>
        <v>100</v>
      </c>
    </row>
    <row r="179" spans="1:8" ht="49.5">
      <c r="A179" s="18" t="s">
        <v>20</v>
      </c>
      <c r="B179" s="19">
        <v>130</v>
      </c>
      <c r="C179" s="5" t="s">
        <v>42</v>
      </c>
      <c r="D179" s="5" t="s">
        <v>87</v>
      </c>
      <c r="E179" s="5">
        <v>810</v>
      </c>
      <c r="F179" s="20">
        <f>1000000+429409.76-150000-268831.78+620620-480702.22-106097.65-15210.11</f>
        <v>1029188</v>
      </c>
      <c r="G179" s="20">
        <f>1000000+429409.76-150000-268831.78+620620-480702.22-106097.65-15210.11</f>
        <v>1029188</v>
      </c>
      <c r="H179" s="41">
        <f t="shared" si="15"/>
        <v>100</v>
      </c>
    </row>
    <row r="180" spans="1:8" ht="16.5">
      <c r="A180" s="18" t="s">
        <v>27</v>
      </c>
      <c r="B180" s="19">
        <v>130</v>
      </c>
      <c r="C180" s="5" t="s">
        <v>42</v>
      </c>
      <c r="D180" s="5" t="s">
        <v>88</v>
      </c>
      <c r="E180" s="5"/>
      <c r="F180" s="20">
        <f>F181</f>
        <v>103860</v>
      </c>
      <c r="G180" s="20">
        <f>G181</f>
        <v>103860</v>
      </c>
      <c r="H180" s="41">
        <f t="shared" si="15"/>
        <v>100</v>
      </c>
    </row>
    <row r="181" spans="1:8" ht="16.5">
      <c r="A181" s="18" t="s">
        <v>9</v>
      </c>
      <c r="B181" s="19">
        <v>130</v>
      </c>
      <c r="C181" s="5" t="s">
        <v>42</v>
      </c>
      <c r="D181" s="5" t="s">
        <v>88</v>
      </c>
      <c r="E181" s="5">
        <v>800</v>
      </c>
      <c r="F181" s="20">
        <f>F182</f>
        <v>103860</v>
      </c>
      <c r="G181" s="20">
        <f>G182</f>
        <v>103860</v>
      </c>
      <c r="H181" s="41">
        <f t="shared" si="15"/>
        <v>100</v>
      </c>
    </row>
    <row r="182" spans="1:8" ht="49.5">
      <c r="A182" s="18" t="s">
        <v>20</v>
      </c>
      <c r="B182" s="19">
        <v>130</v>
      </c>
      <c r="C182" s="5" t="s">
        <v>42</v>
      </c>
      <c r="D182" s="5" t="s">
        <v>88</v>
      </c>
      <c r="E182" s="5">
        <v>810</v>
      </c>
      <c r="F182" s="20">
        <f>115000-11140</f>
        <v>103860</v>
      </c>
      <c r="G182" s="20">
        <f>115000-11140</f>
        <v>103860</v>
      </c>
      <c r="H182" s="41">
        <f t="shared" si="15"/>
        <v>100</v>
      </c>
    </row>
    <row r="183" spans="1:8" ht="16.5">
      <c r="A183" s="15" t="s">
        <v>28</v>
      </c>
      <c r="B183" s="16">
        <v>130</v>
      </c>
      <c r="C183" s="6">
        <v>1000</v>
      </c>
      <c r="D183" s="6"/>
      <c r="E183" s="6"/>
      <c r="F183" s="17">
        <f>F184+F189</f>
        <v>218127.28</v>
      </c>
      <c r="G183" s="17">
        <f>G184+G189</f>
        <v>218127.28</v>
      </c>
      <c r="H183" s="41">
        <f t="shared" si="15"/>
        <v>100</v>
      </c>
    </row>
    <row r="184" spans="1:8" ht="16.5">
      <c r="A184" s="18" t="s">
        <v>29</v>
      </c>
      <c r="B184" s="19">
        <v>130</v>
      </c>
      <c r="C184" s="5">
        <v>1001</v>
      </c>
      <c r="D184" s="5"/>
      <c r="E184" s="5"/>
      <c r="F184" s="20">
        <f aca="true" t="shared" si="17" ref="F184:G187">F185</f>
        <v>218127.28</v>
      </c>
      <c r="G184" s="20">
        <f t="shared" si="17"/>
        <v>218127.28</v>
      </c>
      <c r="H184" s="41">
        <f t="shared" si="15"/>
        <v>100</v>
      </c>
    </row>
    <row r="185" spans="1:8" ht="16.5">
      <c r="A185" s="18" t="s">
        <v>112</v>
      </c>
      <c r="B185" s="19">
        <v>130</v>
      </c>
      <c r="C185" s="5">
        <v>1001</v>
      </c>
      <c r="D185" s="5" t="s">
        <v>76</v>
      </c>
      <c r="E185" s="5"/>
      <c r="F185" s="20">
        <f t="shared" si="17"/>
        <v>218127.28</v>
      </c>
      <c r="G185" s="20">
        <f t="shared" si="17"/>
        <v>218127.28</v>
      </c>
      <c r="H185" s="41">
        <f t="shared" si="15"/>
        <v>100</v>
      </c>
    </row>
    <row r="186" spans="1:8" ht="16.5">
      <c r="A186" s="18" t="s">
        <v>30</v>
      </c>
      <c r="B186" s="19">
        <v>130</v>
      </c>
      <c r="C186" s="5">
        <v>1001</v>
      </c>
      <c r="D186" s="5" t="s">
        <v>76</v>
      </c>
      <c r="E186" s="5">
        <v>300</v>
      </c>
      <c r="F186" s="20">
        <f t="shared" si="17"/>
        <v>218127.28</v>
      </c>
      <c r="G186" s="20">
        <f t="shared" si="17"/>
        <v>218127.28</v>
      </c>
      <c r="H186" s="41">
        <f t="shared" si="15"/>
        <v>100</v>
      </c>
    </row>
    <row r="187" spans="1:8" ht="49.5">
      <c r="A187" s="21" t="s">
        <v>56</v>
      </c>
      <c r="B187" s="22">
        <v>130</v>
      </c>
      <c r="C187" s="5">
        <v>1001</v>
      </c>
      <c r="D187" s="5" t="s">
        <v>76</v>
      </c>
      <c r="E187" s="5" t="s">
        <v>54</v>
      </c>
      <c r="F187" s="20">
        <f t="shared" si="17"/>
        <v>218127.28</v>
      </c>
      <c r="G187" s="20">
        <f t="shared" si="17"/>
        <v>218127.28</v>
      </c>
      <c r="H187" s="41">
        <f t="shared" si="15"/>
        <v>100</v>
      </c>
    </row>
    <row r="188" spans="1:8" ht="49.5">
      <c r="A188" s="21" t="s">
        <v>57</v>
      </c>
      <c r="B188" s="22">
        <v>130</v>
      </c>
      <c r="C188" s="5">
        <v>1001</v>
      </c>
      <c r="D188" s="5" t="s">
        <v>76</v>
      </c>
      <c r="E188" s="5" t="s">
        <v>55</v>
      </c>
      <c r="F188" s="20">
        <f>318180-F24-5759.96</f>
        <v>218127.28</v>
      </c>
      <c r="G188" s="20">
        <f>318180-G24-5759.96</f>
        <v>218127.28</v>
      </c>
      <c r="H188" s="41">
        <f t="shared" si="15"/>
        <v>100</v>
      </c>
    </row>
    <row r="189" spans="1:8" ht="3" customHeight="1" hidden="1">
      <c r="A189" s="33" t="s">
        <v>68</v>
      </c>
      <c r="B189" s="34">
        <v>130</v>
      </c>
      <c r="C189" s="2" t="s">
        <v>67</v>
      </c>
      <c r="D189" s="2"/>
      <c r="E189" s="2"/>
      <c r="F189" s="26">
        <f aca="true" t="shared" si="18" ref="F189:G192">F190</f>
        <v>0</v>
      </c>
      <c r="G189" s="26">
        <f t="shared" si="18"/>
        <v>0</v>
      </c>
      <c r="H189" s="41" t="e">
        <f t="shared" si="15"/>
        <v>#DIV/0!</v>
      </c>
    </row>
    <row r="190" spans="1:8" ht="16.5" hidden="1">
      <c r="A190" s="24" t="s">
        <v>15</v>
      </c>
      <c r="B190" s="25">
        <v>130</v>
      </c>
      <c r="C190" s="2" t="s">
        <v>67</v>
      </c>
      <c r="D190" s="2"/>
      <c r="E190" s="2"/>
      <c r="F190" s="26">
        <f t="shared" si="18"/>
        <v>0</v>
      </c>
      <c r="G190" s="26">
        <f t="shared" si="18"/>
        <v>0</v>
      </c>
      <c r="H190" s="41" t="e">
        <f t="shared" si="15"/>
        <v>#DIV/0!</v>
      </c>
    </row>
    <row r="191" spans="1:8" ht="16.5" hidden="1">
      <c r="A191" s="24" t="s">
        <v>30</v>
      </c>
      <c r="B191" s="25">
        <v>130</v>
      </c>
      <c r="C191" s="2" t="s">
        <v>67</v>
      </c>
      <c r="D191" s="2"/>
      <c r="E191" s="2">
        <v>300</v>
      </c>
      <c r="F191" s="26">
        <f t="shared" si="18"/>
        <v>0</v>
      </c>
      <c r="G191" s="26">
        <f t="shared" si="18"/>
        <v>0</v>
      </c>
      <c r="H191" s="41" t="e">
        <f t="shared" si="15"/>
        <v>#DIV/0!</v>
      </c>
    </row>
    <row r="192" spans="1:8" ht="49.5" hidden="1">
      <c r="A192" s="33" t="s">
        <v>56</v>
      </c>
      <c r="B192" s="34">
        <v>130</v>
      </c>
      <c r="C192" s="2" t="s">
        <v>67</v>
      </c>
      <c r="D192" s="2"/>
      <c r="E192" s="2" t="s">
        <v>54</v>
      </c>
      <c r="F192" s="26">
        <f t="shared" si="18"/>
        <v>0</v>
      </c>
      <c r="G192" s="26">
        <f t="shared" si="18"/>
        <v>0</v>
      </c>
      <c r="H192" s="41" t="e">
        <f t="shared" si="15"/>
        <v>#DIV/0!</v>
      </c>
    </row>
    <row r="193" spans="1:8" ht="49.5" hidden="1">
      <c r="A193" s="33" t="s">
        <v>57</v>
      </c>
      <c r="B193" s="34">
        <v>130</v>
      </c>
      <c r="C193" s="2" t="s">
        <v>67</v>
      </c>
      <c r="D193" s="2"/>
      <c r="E193" s="2" t="s">
        <v>55</v>
      </c>
      <c r="F193" s="26"/>
      <c r="G193" s="26"/>
      <c r="H193" s="41" t="e">
        <f t="shared" si="15"/>
        <v>#DIV/0!</v>
      </c>
    </row>
    <row r="194" spans="1:8" ht="16.5">
      <c r="A194" s="35" t="s">
        <v>31</v>
      </c>
      <c r="B194" s="36">
        <v>130</v>
      </c>
      <c r="C194" s="37"/>
      <c r="D194" s="37"/>
      <c r="E194" s="37"/>
      <c r="F194" s="38">
        <f>F6+F25</f>
        <v>70573054.85000001</v>
      </c>
      <c r="G194" s="38">
        <f>G6+G25</f>
        <v>68347726.85000001</v>
      </c>
      <c r="H194" s="41">
        <f t="shared" si="15"/>
        <v>96.84677387888361</v>
      </c>
    </row>
    <row r="195" ht="18.75" customHeight="1"/>
  </sheetData>
  <sheetProtection/>
  <mergeCells count="2">
    <mergeCell ref="A2:F2"/>
    <mergeCell ref="C1:H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Трубчевска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Милютина</dc:creator>
  <cp:keywords/>
  <dc:description/>
  <cp:lastModifiedBy>Gorinspector</cp:lastModifiedBy>
  <cp:lastPrinted>2017-06-28T12:55:25Z</cp:lastPrinted>
  <dcterms:created xsi:type="dcterms:W3CDTF">2014-03-26T10:47:32Z</dcterms:created>
  <dcterms:modified xsi:type="dcterms:W3CDTF">2017-06-28T12:56:08Z</dcterms:modified>
  <cp:category/>
  <cp:version/>
  <cp:contentType/>
  <cp:contentStatus/>
</cp:coreProperties>
</file>