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95" yWindow="1290" windowWidth="10005" windowHeight="7725" activeTab="0"/>
  </bookViews>
  <sheets>
    <sheet name="Документ" sheetId="1" r:id="rId1"/>
  </sheets>
  <definedNames>
    <definedName name="_xlnm._FilterDatabase" localSheetId="0" hidden="1">'Документ'!$B$4:$D$59</definedName>
    <definedName name="_xlnm.Print_Titles" localSheetId="0">'Документ'!$4:$6</definedName>
    <definedName name="_xlnm.Print_Area" localSheetId="0">'Документ'!$B$1:$F$62</definedName>
  </definedNames>
  <calcPr fullCalcOnLoad="1"/>
</workbook>
</file>

<file path=xl/sharedStrings.xml><?xml version="1.0" encoding="utf-8"?>
<sst xmlns="http://schemas.openxmlformats.org/spreadsheetml/2006/main" count="140" uniqueCount="136">
  <si>
    <t>#Н/Д</t>
  </si>
  <si>
    <t>Код бюджетной классификации Российской Федерации</t>
  </si>
  <si>
    <t>Наименование доходов</t>
  </si>
  <si>
    <t>1</t>
  </si>
  <si>
    <t>2</t>
  </si>
  <si>
    <t>cgr=1 00 00000 00 0000 000</t>
  </si>
  <si>
    <t>1 00 00000 00 0000 000</t>
  </si>
  <si>
    <t>НАЛОГОВЫЕ И НЕНАЛОГОВЫЕ ДОХОДЫ</t>
  </si>
  <si>
    <t>cpgr=1 01 00000 00 0000 000</t>
  </si>
  <si>
    <t>1 01 00000 00 0000 000</t>
  </si>
  <si>
    <t>НАЛОГИ НА ПРИБЫЛЬ, ДОХОДЫ</t>
  </si>
  <si>
    <t>cst=1 01 02000 01 0000 110</t>
  </si>
  <si>
    <t>1 01 02000 01 0000 110</t>
  </si>
  <si>
    <t>Налог на доходы физических лиц</t>
  </si>
  <si>
    <t>cbk=1 01 02030 01 0000 110</t>
  </si>
  <si>
    <t>cbk=1 01 02040 01 0000 110</t>
  </si>
  <si>
    <t>cpgr=1 03 00000 00 0000 000</t>
  </si>
  <si>
    <t>1 03 00000 00 0000 000</t>
  </si>
  <si>
    <t>НАЛОГИ НА ТОВАРЫ (РАБОТЫ, УСЛУГИ), РЕАЛИЗУЕМЫЕ НА ТЕРРИТОРИИ РОССИЙСКОЙ ФЕДЕРАЦИИ</t>
  </si>
  <si>
    <t>cbk=1 03 02150 01 0000 110</t>
  </si>
  <si>
    <t>cbk=1 03 02160 01 0000 110</t>
  </si>
  <si>
    <t>cbk=1 03 02170 01 0000 110</t>
  </si>
  <si>
    <t>cpgr=1 06 00000 00 0000 000</t>
  </si>
  <si>
    <t>1 06 00000 00 0000 000</t>
  </si>
  <si>
    <t>НАЛОГИ НА ИМУЩЕСТВО</t>
  </si>
  <si>
    <t>cst=1 06 02000 02 0000 110</t>
  </si>
  <si>
    <t>cpgr=1 11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</si>
  <si>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</si>
  <si>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</si>
  <si>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cpst=1 11 05020 00 0000 120</t>
  </si>
  <si>
    <t>cbk=1 11 05022 02 0000 120</t>
  </si>
  <si>
    <t>cpst=1 11 05030 00 0000 120</t>
  </si>
  <si>
    <t>ДОХОДЫ ОТ ПРОДАЖИ МАТЕРИАЛЬНЫХ И НЕМАТЕРИАЛЬНЫХ АКТИВОВ</t>
  </si>
  <si>
    <t>cst=1 14 02000 00 0000 000</t>
  </si>
  <si>
    <t>cst=1 14 06000 00 0000 430</t>
  </si>
  <si>
    <t>1 14 06000 00 0000 430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</si>
  <si>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</si>
  <si>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</si>
  <si>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</si>
  <si>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муниципальных образований</t>
  </si>
  <si>
    <t>рублей</t>
  </si>
  <si>
    <t>1 05 00000 00 0000 000</t>
  </si>
  <si>
    <t>НАЛОГИ НА СОВОКУПНЫЙ ДОХОД</t>
  </si>
  <si>
    <t>1 03 02230 01 0000 110</t>
  </si>
  <si>
    <t>1 03 02240 01 0000 110</t>
  </si>
  <si>
    <t>1 03 02250 01 0000 110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</si>
  <si>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</si>
  <si>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</si>
  <si>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</si>
  <si>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</si>
  <si>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</si>
  <si>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</si>
  <si>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</si>
  <si>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1 14 00000 00 0000 000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</si>
  <si>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</si>
  <si>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</si>
  <si>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Всего:</t>
  </si>
  <si>
    <t>1 03 02000 01 0000 110</t>
  </si>
  <si>
    <t>Акцизы по подакцизным товарам (продукции), производимым на территории Российской Федерации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</si>
  <si>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</si>
  <si>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</si>
  <si>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</si>
  <si>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</si>
  <si>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</si>
  <si>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</si>
  <si>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</si>
  <si>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</si>
  <si>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</si>
  <si>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</si>
  <si>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</si>
  <si>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2 02 01000 00 0000 151
</t>
  </si>
  <si>
    <t>Дотации бюджетам субъектов Российской Федерации и муниципальных образований</t>
  </si>
  <si>
    <t>2 02 01003 00 0000 151</t>
  </si>
  <si>
    <t>Дотации бюджетам на поддержку мер по обеспечению сбалансированности бюджетов</t>
  </si>
  <si>
    <t>Единый сельскохозяйственный налог</t>
  </si>
  <si>
    <t>1 05 03000 01 0000 110</t>
  </si>
  <si>
    <t>1 05 03010 01 0000 110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</si>
  <si>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</si>
  <si>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</si>
  <si>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</si>
  <si>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</si>
  <si>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границахгородских поселений</t>
  </si>
  <si>
    <t>1 14 06013 13 0000 430</t>
  </si>
  <si>
    <t>2 02 01003 13 0000 151</t>
  </si>
  <si>
    <t xml:space="preserve">Дотации бюджетам городских поселений на поддержку мер по обеспечению сбалансированности бюджетов
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</si>
  <si>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</si>
  <si>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</si>
  <si>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</si>
  <si>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</si>
  <si>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</si>
  <si>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</si>
  <si>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 с организаций, обладающих земельным участком, расположенным в границах городских  поселений</t>
  </si>
  <si>
    <t>1 06 06033 13 0000 110</t>
  </si>
  <si>
    <t>1 06 06030 03 0000 110</t>
  </si>
  <si>
    <t xml:space="preserve">Земельный налог с организаций 
</t>
  </si>
  <si>
    <t xml:space="preserve">Земельный налог с физических лиц
</t>
  </si>
  <si>
    <t>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</si>
  <si>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</si>
  <si>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</si>
  <si>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</si>
  <si>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</si>
  <si>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1 14 02000 00 0000 410</t>
  </si>
  <si>
    <t>1 14 02053 13 0000 410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</si>
  <si>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</si>
  <si>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</si>
  <si>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</si>
  <si>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Субсидии бюджетам бюджетной системы Российской Федерации (межбюджетные субсидии)</t>
  </si>
  <si>
    <t xml:space="preserve">2 02 02000 00 0000 151
</t>
  </si>
  <si>
    <t>2 02 02216 13 0000 151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</si>
  <si>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</si>
  <si>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ДОХОДЫ ОТ ОКАЗАНИЯ ПЛАТНЫХ УСЛУГ (РАБОТ) И КОМПЕНСАЦИИ ЗАТРАТ ГОСУДАРСТВА
</t>
  </si>
  <si>
    <t xml:space="preserve">1 13 00000 00 0000 000
</t>
  </si>
  <si>
    <t xml:space="preserve">Доходы от компенсации затрат государства
</t>
  </si>
  <si>
    <t xml:space="preserve">1 13 02000 00 0000 130
</t>
  </si>
  <si>
    <t xml:space="preserve">Прочие доходы от компенсации затрат бюджетов городских поселений
</t>
  </si>
  <si>
    <t xml:space="preserve">1 13 02995 13 0000 130
</t>
  </si>
  <si>
    <t>2 02 01999 13 0000 151</t>
  </si>
  <si>
    <t>Прочие дотации бюджетам городских поселений</t>
  </si>
  <si>
    <t>2 02 04000 00 0000 151</t>
  </si>
  <si>
    <t>2 02 04095 13 0000 151</t>
  </si>
  <si>
    <t>Межбюджетные трансферты, передаваемые бюджетам городских поселений на реализацию мероприятий региональных программ в сфере дорожного хозяйства по решениям Правительства Российской Федерации</t>
  </si>
  <si>
    <t xml:space="preserve">Иные межбюджетные трансферты
</t>
  </si>
  <si>
    <t>cbk=1 03 02180 01 0000 110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</si>
  <si>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</si>
  <si>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</si>
  <si>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1 09 00000 00 0000 000</t>
  </si>
  <si>
    <t>ЗАДОЛЖЕННОСТЬ И ПЕРЕРАСЧЕТЫ ПО ОТМЕНЕННЫМ НАЛОГАМ, СБОРАМ И ИНЫМ ОБЯЗАТЕЛЬНЫМ ПЛАТЕЖАМ</t>
  </si>
  <si>
    <t>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</si>
  <si>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</si>
  <si>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</si>
  <si>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1 09 04053 13 0000 110</t>
  </si>
  <si>
    <t>Доходы  бюджета города Трубчевска за 2015 год</t>
  </si>
  <si>
    <t>% исполнения</t>
  </si>
  <si>
    <t>План
 на 2015 год</t>
  </si>
  <si>
    <t>Исполнено
 за 2015 год</t>
  </si>
  <si>
    <t xml:space="preserve">                                                                                                Приложение № 1 
                                                                              к решению совета народных депутатов города Трубчевска                                                                                                 
                                                                                              от 07.07.2016 № 3-109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</si>
</sst>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  <numFmt numFmtId="170" formatCode="_-* #,##0_р_._-;\-* #,##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FFFF"/>
      <name val="Times New Roman"/>
      <family val="1"/>
    </font>
    <font>
      <sz val="13"/>
      <color theme="1"/>
      <name val="Times New Roman"/>
      <family val="1"/>
    </font>
    <font>
      <sz val="14"/>
      <color rgb="FFFFFFFF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top" shrinkToFit="1"/>
    </xf>
    <xf numFmtId="0" fontId="3" fillId="33" borderId="11" xfId="0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shrinkToFit="1"/>
    </xf>
    <xf numFmtId="0" fontId="6" fillId="33" borderId="11" xfId="0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left" vertical="top" shrinkToFit="1"/>
    </xf>
    <xf numFmtId="0" fontId="4" fillId="0" borderId="11" xfId="0" applyFont="1" applyBorder="1" applyAlignment="1">
      <alignment horizontal="left" vertical="top" wrapText="1"/>
    </xf>
    <xf numFmtId="4" fontId="4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left" vertical="top" shrinkToFit="1"/>
    </xf>
    <xf numFmtId="0" fontId="2" fillId="33" borderId="11" xfId="0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top" shrinkToFit="1"/>
    </xf>
    <xf numFmtId="0" fontId="8" fillId="33" borderId="0" xfId="0" applyFont="1" applyFill="1" applyAlignment="1">
      <alignment/>
    </xf>
    <xf numFmtId="0" fontId="2" fillId="34" borderId="11" xfId="0" applyFont="1" applyFill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center"/>
    </xf>
    <xf numFmtId="43" fontId="4" fillId="33" borderId="0" xfId="61" applyFont="1" applyFill="1" applyAlignment="1">
      <alignment/>
    </xf>
    <xf numFmtId="43" fontId="11" fillId="0" borderId="0" xfId="61" applyFont="1" applyAlignment="1">
      <alignment horizontal="center" vertical="top" wrapText="1"/>
    </xf>
    <xf numFmtId="43" fontId="8" fillId="33" borderId="0" xfId="61" applyFont="1" applyFill="1" applyAlignment="1">
      <alignment/>
    </xf>
    <xf numFmtId="0" fontId="49" fillId="35" borderId="11" xfId="0" applyFont="1" applyFill="1" applyBorder="1" applyAlignment="1">
      <alignment horizontal="center" vertical="top" shrinkToFit="1"/>
    </xf>
    <xf numFmtId="0" fontId="2" fillId="35" borderId="11" xfId="0" applyFont="1" applyFill="1" applyBorder="1" applyAlignment="1">
      <alignment horizontal="left" vertical="top" shrinkToFit="1"/>
    </xf>
    <xf numFmtId="0" fontId="2" fillId="35" borderId="11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/>
    </xf>
    <xf numFmtId="0" fontId="51" fillId="35" borderId="11" xfId="0" applyFont="1" applyFill="1" applyBorder="1" applyAlignment="1">
      <alignment horizontal="center" vertical="top" shrinkToFit="1"/>
    </xf>
    <xf numFmtId="0" fontId="52" fillId="35" borderId="0" xfId="0" applyFont="1" applyFill="1" applyAlignment="1">
      <alignment/>
    </xf>
    <xf numFmtId="43" fontId="2" fillId="33" borderId="0" xfId="61" applyFont="1" applyFill="1" applyAlignment="1">
      <alignment horizontal="right"/>
    </xf>
    <xf numFmtId="43" fontId="3" fillId="33" borderId="11" xfId="61" applyFont="1" applyFill="1" applyBorder="1" applyAlignment="1">
      <alignment horizontal="center" shrinkToFit="1"/>
    </xf>
    <xf numFmtId="43" fontId="2" fillId="33" borderId="11" xfId="61" applyFont="1" applyFill="1" applyBorder="1" applyAlignment="1">
      <alignment horizontal="center" shrinkToFit="1"/>
    </xf>
    <xf numFmtId="43" fontId="2" fillId="35" borderId="11" xfId="61" applyFont="1" applyFill="1" applyBorder="1" applyAlignment="1">
      <alignment horizontal="center" shrinkToFit="1"/>
    </xf>
    <xf numFmtId="43" fontId="2" fillId="34" borderId="11" xfId="61" applyFont="1" applyFill="1" applyBorder="1" applyAlignment="1">
      <alignment horizontal="center" shrinkToFit="1"/>
    </xf>
    <xf numFmtId="43" fontId="3" fillId="0" borderId="11" xfId="61" applyFont="1" applyBorder="1" applyAlignment="1">
      <alignment horizontal="center" vertical="top" wrapText="1"/>
    </xf>
    <xf numFmtId="43" fontId="2" fillId="0" borderId="11" xfId="61" applyFont="1" applyBorder="1" applyAlignment="1">
      <alignment horizontal="center" vertical="top" wrapText="1"/>
    </xf>
    <xf numFmtId="43" fontId="3" fillId="0" borderId="11" xfId="61" applyFont="1" applyFill="1" applyBorder="1" applyAlignment="1">
      <alignment horizontal="center" vertical="top" wrapText="1"/>
    </xf>
    <xf numFmtId="43" fontId="2" fillId="33" borderId="0" xfId="61" applyFont="1" applyFill="1" applyAlignment="1">
      <alignment/>
    </xf>
    <xf numFmtId="43" fontId="50" fillId="35" borderId="0" xfId="61" applyFont="1" applyFill="1" applyAlignment="1">
      <alignment/>
    </xf>
    <xf numFmtId="43" fontId="52" fillId="35" borderId="0" xfId="61" applyFont="1" applyFill="1" applyAlignment="1">
      <alignment/>
    </xf>
    <xf numFmtId="170" fontId="2" fillId="33" borderId="11" xfId="61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3" fontId="2" fillId="33" borderId="0" xfId="61" applyFont="1" applyFill="1" applyBorder="1" applyAlignment="1">
      <alignment horizontal="center" vertical="center" wrapText="1"/>
    </xf>
    <xf numFmtId="43" fontId="10" fillId="33" borderId="0" xfId="61" applyFont="1" applyFill="1" applyBorder="1" applyAlignment="1">
      <alignment horizontal="center" vertical="center" wrapText="1"/>
    </xf>
    <xf numFmtId="170" fontId="2" fillId="33" borderId="0" xfId="61" applyNumberFormat="1" applyFont="1" applyFill="1" applyBorder="1" applyAlignment="1">
      <alignment vertical="center" shrinkToFit="1"/>
    </xf>
    <xf numFmtId="43" fontId="3" fillId="33" borderId="0" xfId="61" applyFont="1" applyFill="1" applyBorder="1" applyAlignment="1">
      <alignment horizontal="center" shrinkToFit="1"/>
    </xf>
    <xf numFmtId="43" fontId="2" fillId="33" borderId="0" xfId="61" applyFont="1" applyFill="1" applyBorder="1" applyAlignment="1">
      <alignment horizontal="center" shrinkToFit="1"/>
    </xf>
    <xf numFmtId="43" fontId="2" fillId="35" borderId="0" xfId="61" applyFont="1" applyFill="1" applyBorder="1" applyAlignment="1">
      <alignment horizontal="center" shrinkToFit="1"/>
    </xf>
    <xf numFmtId="43" fontId="2" fillId="34" borderId="0" xfId="61" applyFont="1" applyFill="1" applyBorder="1" applyAlignment="1">
      <alignment horizontal="center" shrinkToFit="1"/>
    </xf>
    <xf numFmtId="43" fontId="3" fillId="0" borderId="0" xfId="61" applyFont="1" applyBorder="1" applyAlignment="1">
      <alignment horizontal="center" vertical="top" wrapText="1"/>
    </xf>
    <xf numFmtId="43" fontId="2" fillId="0" borderId="0" xfId="61" applyFont="1" applyBorder="1" applyAlignment="1">
      <alignment horizontal="center" vertical="top" wrapText="1"/>
    </xf>
    <xf numFmtId="43" fontId="3" fillId="0" borderId="0" xfId="61" applyFont="1" applyFill="1" applyBorder="1" applyAlignment="1">
      <alignment horizontal="center" vertical="top" wrapText="1"/>
    </xf>
    <xf numFmtId="9" fontId="3" fillId="33" borderId="11" xfId="58" applyFont="1" applyFill="1" applyBorder="1" applyAlignment="1">
      <alignment horizontal="center" shrinkToFit="1"/>
    </xf>
    <xf numFmtId="43" fontId="2" fillId="33" borderId="11" xfId="61" applyFont="1" applyFill="1" applyBorder="1" applyAlignment="1">
      <alignment horizontal="center" vertical="center" wrapText="1"/>
    </xf>
    <xf numFmtId="43" fontId="10" fillId="33" borderId="11" xfId="6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showZeros="0" tabSelected="1" view="pageBreakPreview" zoomScaleSheetLayoutView="100" workbookViewId="0" topLeftCell="B1">
      <selection activeCell="C9" sqref="C9"/>
    </sheetView>
  </sheetViews>
  <sheetFormatPr defaultColWidth="9.140625" defaultRowHeight="15"/>
  <cols>
    <col min="1" max="1" width="0" style="1" hidden="1" customWidth="1"/>
    <col min="2" max="2" width="27.57421875" style="1" customWidth="1"/>
    <col min="3" max="3" width="76.00390625" style="1" customWidth="1"/>
    <col min="4" max="7" width="21.7109375" style="48" customWidth="1"/>
    <col min="8" max="8" width="21.8515625" style="31" customWidth="1"/>
    <col min="9" max="9" width="9.140625" style="1" customWidth="1"/>
    <col min="10" max="10" width="16.421875" style="1" bestFit="1" customWidth="1"/>
    <col min="11" max="16384" width="9.140625" style="1" customWidth="1"/>
  </cols>
  <sheetData>
    <row r="1" spans="2:7" ht="80.25" customHeight="1">
      <c r="B1" s="67" t="s">
        <v>135</v>
      </c>
      <c r="C1" s="67"/>
      <c r="D1" s="67"/>
      <c r="E1" s="67"/>
      <c r="F1" s="67"/>
      <c r="G1" s="53"/>
    </row>
    <row r="2" spans="1:7" ht="16.5">
      <c r="A2" s="2"/>
      <c r="B2" s="68" t="s">
        <v>131</v>
      </c>
      <c r="C2" s="68"/>
      <c r="D2" s="68"/>
      <c r="E2" s="52"/>
      <c r="F2" s="52"/>
      <c r="G2" s="52"/>
    </row>
    <row r="3" spans="1:7" ht="16.5">
      <c r="A3" s="3" t="s">
        <v>0</v>
      </c>
      <c r="B3" s="2"/>
      <c r="C3" s="2"/>
      <c r="D3" s="40"/>
      <c r="E3" s="40"/>
      <c r="F3" s="40" t="s">
        <v>40</v>
      </c>
      <c r="G3" s="40"/>
    </row>
    <row r="4" spans="1:7" ht="16.5">
      <c r="A4" s="4"/>
      <c r="B4" s="69" t="s">
        <v>1</v>
      </c>
      <c r="C4" s="69" t="s">
        <v>2</v>
      </c>
      <c r="D4" s="65" t="s">
        <v>133</v>
      </c>
      <c r="E4" s="65" t="s">
        <v>134</v>
      </c>
      <c r="F4" s="65" t="s">
        <v>132</v>
      </c>
      <c r="G4" s="54"/>
    </row>
    <row r="5" spans="1:7" ht="17.25">
      <c r="A5" s="4"/>
      <c r="B5" s="69"/>
      <c r="C5" s="69"/>
      <c r="D5" s="66"/>
      <c r="E5" s="66"/>
      <c r="F5" s="66"/>
      <c r="G5" s="55"/>
    </row>
    <row r="6" spans="1:7" ht="17.25">
      <c r="A6" s="4"/>
      <c r="B6" s="69"/>
      <c r="C6" s="69"/>
      <c r="D6" s="66"/>
      <c r="E6" s="66"/>
      <c r="F6" s="66"/>
      <c r="G6" s="55"/>
    </row>
    <row r="7" spans="1:7" ht="16.5">
      <c r="A7" s="4"/>
      <c r="B7" s="5" t="s">
        <v>3</v>
      </c>
      <c r="C7" s="5" t="s">
        <v>4</v>
      </c>
      <c r="D7" s="51">
        <v>3</v>
      </c>
      <c r="E7" s="51">
        <v>3</v>
      </c>
      <c r="F7" s="51">
        <v>3</v>
      </c>
      <c r="G7" s="56"/>
    </row>
    <row r="8" spans="1:7" ht="16.5">
      <c r="A8" s="6" t="s">
        <v>5</v>
      </c>
      <c r="B8" s="7" t="s">
        <v>6</v>
      </c>
      <c r="C8" s="8" t="s">
        <v>7</v>
      </c>
      <c r="D8" s="41">
        <f>D9+D14+D20+D23+D34+D43+D40+D31</f>
        <v>41332072</v>
      </c>
      <c r="E8" s="41">
        <f>E9+E14+E20+E23+E34+E43+E40+E31</f>
        <v>41979754.69</v>
      </c>
      <c r="F8" s="64">
        <f>E8/D8</f>
        <v>1.0156702206944765</v>
      </c>
      <c r="G8" s="57"/>
    </row>
    <row r="9" spans="1:7" ht="16.5">
      <c r="A9" s="6" t="s">
        <v>8</v>
      </c>
      <c r="B9" s="9" t="s">
        <v>9</v>
      </c>
      <c r="C9" s="8" t="s">
        <v>10</v>
      </c>
      <c r="D9" s="41">
        <f>D10</f>
        <v>13012203</v>
      </c>
      <c r="E9" s="41">
        <f>E10</f>
        <v>13405562.92</v>
      </c>
      <c r="F9" s="64">
        <f aca="true" t="shared" si="0" ref="F9:F62">E9/D9</f>
        <v>1.0302300786423328</v>
      </c>
      <c r="G9" s="57"/>
    </row>
    <row r="10" spans="1:7" ht="16.5">
      <c r="A10" s="10" t="s">
        <v>11</v>
      </c>
      <c r="B10" s="9" t="s">
        <v>12</v>
      </c>
      <c r="C10" s="8" t="s">
        <v>13</v>
      </c>
      <c r="D10" s="41">
        <f>D11+D12+D13</f>
        <v>13012203</v>
      </c>
      <c r="E10" s="41">
        <f>E11+E12+E13</f>
        <v>13405562.92</v>
      </c>
      <c r="F10" s="64">
        <f t="shared" si="0"/>
        <v>1.0302300786423328</v>
      </c>
      <c r="G10" s="57"/>
    </row>
    <row r="11" spans="1:8" ht="82.5">
      <c r="A11" s="10" t="s">
        <v>14</v>
      </c>
      <c r="B11" s="11" t="s">
        <v>61</v>
      </c>
      <c r="C11" s="11" t="s">
        <v>62</v>
      </c>
      <c r="D11" s="42">
        <f>_XLL.ОКРУГЛТ(12824000*0.99476,1)+1+147600</f>
        <v>12904403</v>
      </c>
      <c r="E11" s="42">
        <v>13297659.84</v>
      </c>
      <c r="F11" s="64">
        <f t="shared" si="0"/>
        <v>1.0304746248237908</v>
      </c>
      <c r="G11" s="58"/>
      <c r="H11" s="31">
        <v>147600</v>
      </c>
    </row>
    <row r="12" spans="1:7" ht="99">
      <c r="A12" s="10" t="s">
        <v>15</v>
      </c>
      <c r="B12" s="12" t="s">
        <v>63</v>
      </c>
      <c r="C12" s="13" t="s">
        <v>64</v>
      </c>
      <c r="D12" s="42">
        <f>40780+14220+10000+7300</f>
        <v>72300</v>
      </c>
      <c r="E12" s="42">
        <v>72306.55</v>
      </c>
      <c r="F12" s="64">
        <f t="shared" si="0"/>
        <v>1.0000905947441217</v>
      </c>
      <c r="G12" s="58"/>
    </row>
    <row r="13" spans="1:7" ht="49.5">
      <c r="A13" s="10"/>
      <c r="B13" s="14" t="s">
        <v>65</v>
      </c>
      <c r="C13" s="28" t="s">
        <v>77</v>
      </c>
      <c r="D13" s="42">
        <f>26417+8583+500</f>
        <v>35500</v>
      </c>
      <c r="E13" s="42">
        <v>35596.53</v>
      </c>
      <c r="F13" s="64">
        <f t="shared" si="0"/>
        <v>1.0027191549295775</v>
      </c>
      <c r="G13" s="58"/>
    </row>
    <row r="14" spans="1:7" ht="33">
      <c r="A14" s="6" t="s">
        <v>16</v>
      </c>
      <c r="B14" s="9" t="s">
        <v>17</v>
      </c>
      <c r="C14" s="8" t="s">
        <v>18</v>
      </c>
      <c r="D14" s="41">
        <f>D15</f>
        <v>1353140</v>
      </c>
      <c r="E14" s="41">
        <f>E15</f>
        <v>1472895.06</v>
      </c>
      <c r="F14" s="64">
        <f t="shared" si="0"/>
        <v>1.0885016036773727</v>
      </c>
      <c r="G14" s="57"/>
    </row>
    <row r="15" spans="1:10" ht="33">
      <c r="A15" s="6"/>
      <c r="B15" s="15" t="s">
        <v>57</v>
      </c>
      <c r="C15" s="21" t="s">
        <v>58</v>
      </c>
      <c r="D15" s="41">
        <f>D16+D17+D18+D19</f>
        <v>1353140</v>
      </c>
      <c r="E15" s="41">
        <f>E16+E17+E18+E19</f>
        <v>1472895.06</v>
      </c>
      <c r="F15" s="64">
        <f t="shared" si="0"/>
        <v>1.0885016036773727</v>
      </c>
      <c r="G15" s="57"/>
      <c r="H15" s="32"/>
      <c r="J15" s="16"/>
    </row>
    <row r="16" spans="1:7" ht="82.5">
      <c r="A16" s="10" t="s">
        <v>19</v>
      </c>
      <c r="B16" s="17" t="s">
        <v>43</v>
      </c>
      <c r="C16" s="18" t="s">
        <v>78</v>
      </c>
      <c r="D16" s="42">
        <f>305100+94900+40000+26300</f>
        <v>466300</v>
      </c>
      <c r="E16" s="42">
        <v>513455.36</v>
      </c>
      <c r="F16" s="64">
        <f t="shared" si="0"/>
        <v>1.1011266566588034</v>
      </c>
      <c r="G16" s="58"/>
    </row>
    <row r="17" spans="1:7" ht="99">
      <c r="A17" s="10" t="s">
        <v>20</v>
      </c>
      <c r="B17" s="17" t="s">
        <v>44</v>
      </c>
      <c r="C17" s="18" t="s">
        <v>66</v>
      </c>
      <c r="D17" s="42">
        <f>10700+2000+140</f>
        <v>12840</v>
      </c>
      <c r="E17" s="42">
        <v>13909.94</v>
      </c>
      <c r="F17" s="64">
        <f t="shared" si="0"/>
        <v>1.0833286604361372</v>
      </c>
      <c r="G17" s="58"/>
    </row>
    <row r="18" spans="1:7" ht="82.5">
      <c r="A18" s="10" t="s">
        <v>21</v>
      </c>
      <c r="B18" s="17" t="s">
        <v>45</v>
      </c>
      <c r="C18" s="18" t="s">
        <v>67</v>
      </c>
      <c r="D18" s="42">
        <f>620200+179800+100000+28000</f>
        <v>928000</v>
      </c>
      <c r="E18" s="42">
        <v>1011568.8</v>
      </c>
      <c r="F18" s="64">
        <f t="shared" si="0"/>
        <v>1.0900525862068966</v>
      </c>
      <c r="G18" s="58"/>
    </row>
    <row r="19" spans="1:8" s="37" customFormat="1" ht="82.5">
      <c r="A19" s="34" t="s">
        <v>122</v>
      </c>
      <c r="B19" s="35" t="s">
        <v>123</v>
      </c>
      <c r="C19" s="36" t="s">
        <v>124</v>
      </c>
      <c r="D19" s="43">
        <v>-54000</v>
      </c>
      <c r="E19" s="43">
        <v>-66039.04</v>
      </c>
      <c r="F19" s="64">
        <f t="shared" si="0"/>
        <v>1.2229451851851851</v>
      </c>
      <c r="G19" s="59"/>
      <c r="H19" s="49">
        <v>-54000</v>
      </c>
    </row>
    <row r="20" spans="1:7" ht="16.5">
      <c r="A20" s="10"/>
      <c r="B20" s="9" t="s">
        <v>41</v>
      </c>
      <c r="C20" s="8" t="s">
        <v>42</v>
      </c>
      <c r="D20" s="41">
        <f>D21</f>
        <v>4780</v>
      </c>
      <c r="E20" s="41">
        <f>E21</f>
        <v>4782.79</v>
      </c>
      <c r="F20" s="64">
        <f t="shared" si="0"/>
        <v>1.0005836820083682</v>
      </c>
      <c r="G20" s="57"/>
    </row>
    <row r="21" spans="1:7" ht="16.5">
      <c r="A21" s="10"/>
      <c r="B21" s="19" t="s">
        <v>75</v>
      </c>
      <c r="C21" s="25" t="s">
        <v>74</v>
      </c>
      <c r="D21" s="44">
        <f>D22</f>
        <v>4780</v>
      </c>
      <c r="E21" s="44">
        <f>E22</f>
        <v>4782.79</v>
      </c>
      <c r="F21" s="64">
        <f t="shared" si="0"/>
        <v>1.0005836820083682</v>
      </c>
      <c r="G21" s="60"/>
    </row>
    <row r="22" spans="1:7" ht="16.5">
      <c r="A22" s="10"/>
      <c r="B22" s="19" t="s">
        <v>76</v>
      </c>
      <c r="C22" s="25" t="s">
        <v>74</v>
      </c>
      <c r="D22" s="44">
        <f>4600+180</f>
        <v>4780</v>
      </c>
      <c r="E22" s="44">
        <v>4782.79</v>
      </c>
      <c r="F22" s="64">
        <f t="shared" si="0"/>
        <v>1.0005836820083682</v>
      </c>
      <c r="G22" s="60"/>
    </row>
    <row r="23" spans="1:7" ht="16.5">
      <c r="A23" s="6" t="s">
        <v>22</v>
      </c>
      <c r="B23" s="9" t="s">
        <v>23</v>
      </c>
      <c r="C23" s="8" t="s">
        <v>24</v>
      </c>
      <c r="D23" s="41">
        <f>D24+D26</f>
        <v>19984187</v>
      </c>
      <c r="E23" s="41">
        <f>E24+E26</f>
        <v>20110806.76</v>
      </c>
      <c r="F23" s="64">
        <f t="shared" si="0"/>
        <v>1.006335997556468</v>
      </c>
      <c r="G23" s="57"/>
    </row>
    <row r="24" spans="1:7" ht="16.5">
      <c r="A24" s="6"/>
      <c r="B24" s="20" t="s">
        <v>46</v>
      </c>
      <c r="C24" s="20" t="s">
        <v>47</v>
      </c>
      <c r="D24" s="41">
        <f>D25</f>
        <v>1281187</v>
      </c>
      <c r="E24" s="41">
        <f>E25</f>
        <v>1313693.73</v>
      </c>
      <c r="F24" s="64">
        <f t="shared" si="0"/>
        <v>1.0253723539186708</v>
      </c>
      <c r="G24" s="57"/>
    </row>
    <row r="25" spans="1:8" ht="49.5">
      <c r="A25" s="10" t="s">
        <v>25</v>
      </c>
      <c r="B25" s="11" t="s">
        <v>90</v>
      </c>
      <c r="C25" s="11" t="s">
        <v>89</v>
      </c>
      <c r="D25" s="42">
        <f>1562800-139420-12193-130000</f>
        <v>1281187</v>
      </c>
      <c r="E25" s="42">
        <v>1313693.73</v>
      </c>
      <c r="F25" s="64">
        <f t="shared" si="0"/>
        <v>1.0253723539186708</v>
      </c>
      <c r="G25" s="58"/>
      <c r="H25" s="31">
        <v>-130000</v>
      </c>
    </row>
    <row r="26" spans="1:7" ht="16.5">
      <c r="A26" s="10"/>
      <c r="B26" s="20" t="s">
        <v>48</v>
      </c>
      <c r="C26" s="20" t="s">
        <v>49</v>
      </c>
      <c r="D26" s="41">
        <f>D29+D27</f>
        <v>18703000</v>
      </c>
      <c r="E26" s="41">
        <f>E29+E27</f>
        <v>18797113.03</v>
      </c>
      <c r="F26" s="64">
        <f t="shared" si="0"/>
        <v>1.0050319750842112</v>
      </c>
      <c r="G26" s="57"/>
    </row>
    <row r="27" spans="1:7" ht="33">
      <c r="A27" s="10"/>
      <c r="B27" s="11" t="s">
        <v>93</v>
      </c>
      <c r="C27" s="11" t="s">
        <v>94</v>
      </c>
      <c r="D27" s="42">
        <f>D28</f>
        <v>14044480</v>
      </c>
      <c r="E27" s="42">
        <f>E28</f>
        <v>14109043.06</v>
      </c>
      <c r="F27" s="64">
        <f t="shared" si="0"/>
        <v>1.0045970416847045</v>
      </c>
      <c r="G27" s="58"/>
    </row>
    <row r="28" spans="1:7" ht="33">
      <c r="A28" s="10"/>
      <c r="B28" s="11" t="s">
        <v>92</v>
      </c>
      <c r="C28" s="11" t="s">
        <v>91</v>
      </c>
      <c r="D28" s="42">
        <f>9937480+1200000+900000+2000000+7000</f>
        <v>14044480</v>
      </c>
      <c r="E28" s="42">
        <v>14109043.06</v>
      </c>
      <c r="F28" s="64">
        <f t="shared" si="0"/>
        <v>1.0045970416847045</v>
      </c>
      <c r="G28" s="58"/>
    </row>
    <row r="29" spans="1:7" ht="33">
      <c r="A29" s="10"/>
      <c r="B29" s="11" t="s">
        <v>96</v>
      </c>
      <c r="C29" s="11" t="s">
        <v>95</v>
      </c>
      <c r="D29" s="42">
        <f>D30</f>
        <v>4658520</v>
      </c>
      <c r="E29" s="42">
        <f>E30</f>
        <v>4688069.97</v>
      </c>
      <c r="F29" s="64">
        <f t="shared" si="0"/>
        <v>1.0063432098606424</v>
      </c>
      <c r="G29" s="58"/>
    </row>
    <row r="30" spans="1:8" ht="33">
      <c r="A30" s="10"/>
      <c r="B30" s="11" t="s">
        <v>98</v>
      </c>
      <c r="C30" s="11" t="s">
        <v>97</v>
      </c>
      <c r="D30" s="42">
        <f>1268520+300000+500000+1400000+1100000+60000+30000</f>
        <v>4658520</v>
      </c>
      <c r="E30" s="42">
        <v>4688069.97</v>
      </c>
      <c r="F30" s="64">
        <f t="shared" si="0"/>
        <v>1.0063432098606424</v>
      </c>
      <c r="G30" s="58"/>
      <c r="H30" s="31">
        <v>30000</v>
      </c>
    </row>
    <row r="31" spans="1:8" s="39" customFormat="1" ht="33">
      <c r="A31" s="38"/>
      <c r="B31" s="20" t="s">
        <v>125</v>
      </c>
      <c r="C31" s="20" t="s">
        <v>126</v>
      </c>
      <c r="D31" s="43">
        <f>D32</f>
        <v>6400</v>
      </c>
      <c r="E31" s="43">
        <f>E32</f>
        <v>6503.61</v>
      </c>
      <c r="F31" s="64">
        <f t="shared" si="0"/>
        <v>1.0161890624999999</v>
      </c>
      <c r="G31" s="59"/>
      <c r="H31" s="50"/>
    </row>
    <row r="32" spans="1:8" s="39" customFormat="1" ht="33">
      <c r="A32" s="38"/>
      <c r="B32" s="11" t="s">
        <v>127</v>
      </c>
      <c r="C32" s="11" t="s">
        <v>128</v>
      </c>
      <c r="D32" s="43">
        <f>D33</f>
        <v>6400</v>
      </c>
      <c r="E32" s="43">
        <f>E33</f>
        <v>6503.61</v>
      </c>
      <c r="F32" s="64">
        <f t="shared" si="0"/>
        <v>1.0161890624999999</v>
      </c>
      <c r="G32" s="59"/>
      <c r="H32" s="50"/>
    </row>
    <row r="33" spans="1:8" s="39" customFormat="1" ht="33">
      <c r="A33" s="38"/>
      <c r="B33" s="11" t="s">
        <v>130</v>
      </c>
      <c r="C33" s="11" t="s">
        <v>129</v>
      </c>
      <c r="D33" s="43">
        <v>6400</v>
      </c>
      <c r="E33" s="43">
        <v>6503.61</v>
      </c>
      <c r="F33" s="64">
        <f t="shared" si="0"/>
        <v>1.0161890624999999</v>
      </c>
      <c r="G33" s="59"/>
      <c r="H33" s="50">
        <v>6400</v>
      </c>
    </row>
    <row r="34" spans="1:7" ht="49.5">
      <c r="A34" s="6" t="s">
        <v>26</v>
      </c>
      <c r="B34" s="9" t="s">
        <v>27</v>
      </c>
      <c r="C34" s="8" t="s">
        <v>28</v>
      </c>
      <c r="D34" s="41">
        <f>D35</f>
        <v>1415644</v>
      </c>
      <c r="E34" s="41">
        <f>E35</f>
        <v>1423238.22</v>
      </c>
      <c r="F34" s="64">
        <f t="shared" si="0"/>
        <v>1.0053644984190941</v>
      </c>
      <c r="G34" s="57"/>
    </row>
    <row r="35" spans="1:7" ht="99">
      <c r="A35" s="10" t="s">
        <v>29</v>
      </c>
      <c r="B35" s="11" t="s">
        <v>50</v>
      </c>
      <c r="C35" s="11" t="s">
        <v>68</v>
      </c>
      <c r="D35" s="42">
        <f>D36+D38</f>
        <v>1415644</v>
      </c>
      <c r="E35" s="42">
        <f>E36+E38</f>
        <v>1423238.22</v>
      </c>
      <c r="F35" s="64">
        <f t="shared" si="0"/>
        <v>1.0053644984190941</v>
      </c>
      <c r="G35" s="58"/>
    </row>
    <row r="36" spans="1:7" ht="66">
      <c r="A36" s="10" t="s">
        <v>30</v>
      </c>
      <c r="B36" s="11" t="s">
        <v>51</v>
      </c>
      <c r="C36" s="11" t="s">
        <v>52</v>
      </c>
      <c r="D36" s="42">
        <f>D37</f>
        <v>1390000</v>
      </c>
      <c r="E36" s="42">
        <f>E37</f>
        <v>1397594.22</v>
      </c>
      <c r="F36" s="64">
        <f t="shared" si="0"/>
        <v>1.0054634676258993</v>
      </c>
      <c r="G36" s="58"/>
    </row>
    <row r="37" spans="1:7" ht="82.5">
      <c r="A37" s="10" t="s">
        <v>31</v>
      </c>
      <c r="B37" s="11" t="s">
        <v>87</v>
      </c>
      <c r="C37" s="11" t="s">
        <v>88</v>
      </c>
      <c r="D37" s="42">
        <f>818900+571100</f>
        <v>1390000</v>
      </c>
      <c r="E37" s="42">
        <v>1397594.22</v>
      </c>
      <c r="F37" s="64">
        <f t="shared" si="0"/>
        <v>1.0054634676258993</v>
      </c>
      <c r="G37" s="58"/>
    </row>
    <row r="38" spans="1:7" ht="49.5">
      <c r="A38" s="10"/>
      <c r="B38" s="15" t="s">
        <v>59</v>
      </c>
      <c r="C38" s="21" t="s">
        <v>60</v>
      </c>
      <c r="D38" s="42">
        <f>D39</f>
        <v>25644</v>
      </c>
      <c r="E38" s="42">
        <f>E39</f>
        <v>25644</v>
      </c>
      <c r="F38" s="64">
        <f t="shared" si="0"/>
        <v>1</v>
      </c>
      <c r="G38" s="58"/>
    </row>
    <row r="39" spans="1:7" ht="33">
      <c r="A39" s="10"/>
      <c r="B39" s="15" t="s">
        <v>79</v>
      </c>
      <c r="C39" s="21" t="s">
        <v>80</v>
      </c>
      <c r="D39" s="42">
        <v>25644</v>
      </c>
      <c r="E39" s="42">
        <v>25644</v>
      </c>
      <c r="F39" s="64">
        <f t="shared" si="0"/>
        <v>1</v>
      </c>
      <c r="G39" s="58"/>
    </row>
    <row r="40" spans="1:7" ht="49.5">
      <c r="A40" s="10"/>
      <c r="B40" s="20" t="s">
        <v>111</v>
      </c>
      <c r="C40" s="22" t="s">
        <v>110</v>
      </c>
      <c r="D40" s="41">
        <f>D41</f>
        <v>40413</v>
      </c>
      <c r="E40" s="41">
        <f>E41</f>
        <v>40413.16</v>
      </c>
      <c r="F40" s="64">
        <f t="shared" si="0"/>
        <v>1.0000039591220649</v>
      </c>
      <c r="G40" s="57"/>
    </row>
    <row r="41" spans="1:7" ht="33">
      <c r="A41" s="10"/>
      <c r="B41" s="20" t="s">
        <v>113</v>
      </c>
      <c r="C41" s="22" t="s">
        <v>112</v>
      </c>
      <c r="D41" s="41">
        <f>D42</f>
        <v>40413</v>
      </c>
      <c r="E41" s="41">
        <f>E42</f>
        <v>40413.16</v>
      </c>
      <c r="F41" s="64">
        <f t="shared" si="0"/>
        <v>1.0000039591220649</v>
      </c>
      <c r="G41" s="57"/>
    </row>
    <row r="42" spans="1:7" ht="66">
      <c r="A42" s="10"/>
      <c r="B42" s="11" t="s">
        <v>115</v>
      </c>
      <c r="C42" s="23" t="s">
        <v>114</v>
      </c>
      <c r="D42" s="42">
        <v>40413</v>
      </c>
      <c r="E42" s="42">
        <v>40413.16</v>
      </c>
      <c r="F42" s="64">
        <f t="shared" si="0"/>
        <v>1.0000039591220649</v>
      </c>
      <c r="G42" s="58"/>
    </row>
    <row r="43" spans="1:7" ht="33">
      <c r="A43" s="10"/>
      <c r="B43" s="20" t="s">
        <v>53</v>
      </c>
      <c r="C43" s="20" t="s">
        <v>32</v>
      </c>
      <c r="D43" s="41">
        <f>D46+D44+D49</f>
        <v>5515305</v>
      </c>
      <c r="E43" s="41">
        <f>E46+E44+E49</f>
        <v>5515552.17</v>
      </c>
      <c r="F43" s="64">
        <f t="shared" si="0"/>
        <v>1.0000448152912667</v>
      </c>
      <c r="G43" s="57"/>
    </row>
    <row r="44" spans="1:7" ht="82.5">
      <c r="A44" s="10"/>
      <c r="B44" s="11" t="s">
        <v>101</v>
      </c>
      <c r="C44" s="11" t="s">
        <v>99</v>
      </c>
      <c r="D44" s="41">
        <f>D45</f>
        <v>3848305</v>
      </c>
      <c r="E44" s="41">
        <f>E45</f>
        <v>3848305.08</v>
      </c>
      <c r="F44" s="64">
        <f t="shared" si="0"/>
        <v>1.000000020788373</v>
      </c>
      <c r="G44" s="57"/>
    </row>
    <row r="45" spans="1:7" ht="99">
      <c r="A45" s="10"/>
      <c r="B45" s="11" t="s">
        <v>102</v>
      </c>
      <c r="C45" s="11" t="s">
        <v>100</v>
      </c>
      <c r="D45" s="41">
        <v>3848305</v>
      </c>
      <c r="E45" s="41">
        <v>3848305.08</v>
      </c>
      <c r="F45" s="64">
        <f t="shared" si="0"/>
        <v>1.000000020788373</v>
      </c>
      <c r="G45" s="57"/>
    </row>
    <row r="46" spans="1:7" ht="49.5">
      <c r="A46" s="10"/>
      <c r="B46" s="11" t="s">
        <v>35</v>
      </c>
      <c r="C46" s="11" t="s">
        <v>69</v>
      </c>
      <c r="D46" s="42">
        <f>D47</f>
        <v>140000</v>
      </c>
      <c r="E46" s="42">
        <f>E47</f>
        <v>140247.09</v>
      </c>
      <c r="F46" s="64">
        <f t="shared" si="0"/>
        <v>1.0017649285714285</v>
      </c>
      <c r="G46" s="58"/>
    </row>
    <row r="47" spans="1:7" ht="33">
      <c r="A47" s="10"/>
      <c r="B47" s="11" t="s">
        <v>54</v>
      </c>
      <c r="C47" s="11" t="s">
        <v>55</v>
      </c>
      <c r="D47" s="42">
        <f>D48</f>
        <v>140000</v>
      </c>
      <c r="E47" s="42">
        <f>E48</f>
        <v>140247.09</v>
      </c>
      <c r="F47" s="64">
        <f t="shared" si="0"/>
        <v>1.0017649285714285</v>
      </c>
      <c r="G47" s="58"/>
    </row>
    <row r="48" spans="1:7" ht="49.5">
      <c r="A48" s="10"/>
      <c r="B48" s="11" t="s">
        <v>82</v>
      </c>
      <c r="C48" s="11" t="s">
        <v>81</v>
      </c>
      <c r="D48" s="42">
        <f>2907000-2777000+10000</f>
        <v>140000</v>
      </c>
      <c r="E48" s="42">
        <v>140247.09</v>
      </c>
      <c r="F48" s="64">
        <f t="shared" si="0"/>
        <v>1.0017649285714285</v>
      </c>
      <c r="G48" s="58"/>
    </row>
    <row r="49" spans="1:7" ht="33">
      <c r="A49" s="10"/>
      <c r="B49" s="11" t="s">
        <v>35</v>
      </c>
      <c r="C49" s="11" t="s">
        <v>103</v>
      </c>
      <c r="D49" s="42">
        <f>D50</f>
        <v>1527000</v>
      </c>
      <c r="E49" s="42">
        <f>E50</f>
        <v>1527000</v>
      </c>
      <c r="F49" s="64">
        <f t="shared" si="0"/>
        <v>1</v>
      </c>
      <c r="G49" s="58"/>
    </row>
    <row r="50" spans="1:7" ht="49.5">
      <c r="A50" s="10"/>
      <c r="B50" s="11" t="s">
        <v>105</v>
      </c>
      <c r="C50" s="11" t="s">
        <v>104</v>
      </c>
      <c r="D50" s="42">
        <f>1527000</f>
        <v>1527000</v>
      </c>
      <c r="E50" s="42">
        <f>1527000</f>
        <v>1527000</v>
      </c>
      <c r="F50" s="64">
        <f t="shared" si="0"/>
        <v>1</v>
      </c>
      <c r="G50" s="58"/>
    </row>
    <row r="51" spans="1:7" ht="16.5">
      <c r="A51" s="10"/>
      <c r="B51" s="20" t="s">
        <v>36</v>
      </c>
      <c r="C51" s="22" t="s">
        <v>37</v>
      </c>
      <c r="D51" s="41">
        <f>D58+D54+D52+D60</f>
        <v>31867553.18</v>
      </c>
      <c r="E51" s="41">
        <f>E58+E54+E52+E60</f>
        <v>31108286.18</v>
      </c>
      <c r="F51" s="64">
        <f t="shared" si="0"/>
        <v>0.9761742925253353</v>
      </c>
      <c r="G51" s="57"/>
    </row>
    <row r="52" spans="1:7" ht="33">
      <c r="A52" s="10"/>
      <c r="B52" s="20" t="s">
        <v>107</v>
      </c>
      <c r="C52" s="22" t="s">
        <v>106</v>
      </c>
      <c r="D52" s="41">
        <f>D53</f>
        <v>12418386.08</v>
      </c>
      <c r="E52" s="41">
        <f>E53</f>
        <v>11719955.08</v>
      </c>
      <c r="F52" s="64">
        <f t="shared" si="0"/>
        <v>0.9437583116275605</v>
      </c>
      <c r="G52" s="57"/>
    </row>
    <row r="53" spans="1:8" s="27" customFormat="1" ht="99">
      <c r="A53" s="26"/>
      <c r="B53" s="20" t="s">
        <v>108</v>
      </c>
      <c r="C53" s="23" t="s">
        <v>109</v>
      </c>
      <c r="D53" s="41">
        <f>11719955.08+698431</f>
        <v>12418386.08</v>
      </c>
      <c r="E53" s="41">
        <v>11719955.08</v>
      </c>
      <c r="F53" s="64">
        <f t="shared" si="0"/>
        <v>0.9437583116275605</v>
      </c>
      <c r="G53" s="57"/>
      <c r="H53" s="33"/>
    </row>
    <row r="54" spans="1:7" ht="33">
      <c r="A54" s="10"/>
      <c r="B54" s="20" t="s">
        <v>70</v>
      </c>
      <c r="C54" s="22" t="s">
        <v>71</v>
      </c>
      <c r="D54" s="41">
        <f>D55</f>
        <v>5767050</v>
      </c>
      <c r="E54" s="41">
        <f>E55</f>
        <v>5706214</v>
      </c>
      <c r="F54" s="64">
        <f t="shared" si="0"/>
        <v>0.9894511058513451</v>
      </c>
      <c r="G54" s="57"/>
    </row>
    <row r="55" spans="1:7" ht="33">
      <c r="A55" s="10"/>
      <c r="B55" s="20" t="s">
        <v>72</v>
      </c>
      <c r="C55" s="22" t="s">
        <v>73</v>
      </c>
      <c r="D55" s="41">
        <f>D56+D57</f>
        <v>5767050</v>
      </c>
      <c r="E55" s="41">
        <f>E56+E57</f>
        <v>5706214</v>
      </c>
      <c r="F55" s="64">
        <f t="shared" si="0"/>
        <v>0.9894511058513451</v>
      </c>
      <c r="G55" s="57"/>
    </row>
    <row r="56" spans="1:7" ht="49.5">
      <c r="A56" s="10"/>
      <c r="B56" s="11" t="s">
        <v>83</v>
      </c>
      <c r="C56" s="23" t="s">
        <v>84</v>
      </c>
      <c r="D56" s="42">
        <f>3101250-310400</f>
        <v>2790850</v>
      </c>
      <c r="E56" s="42">
        <f>3101250-310400</f>
        <v>2790850</v>
      </c>
      <c r="F56" s="64">
        <f t="shared" si="0"/>
        <v>1</v>
      </c>
      <c r="G56" s="58"/>
    </row>
    <row r="57" spans="1:7" ht="16.5">
      <c r="A57" s="10"/>
      <c r="B57" s="11" t="s">
        <v>116</v>
      </c>
      <c r="C57" s="23" t="s">
        <v>117</v>
      </c>
      <c r="D57" s="42">
        <v>2976200</v>
      </c>
      <c r="E57" s="42">
        <v>2915364</v>
      </c>
      <c r="F57" s="64">
        <f t="shared" si="0"/>
        <v>0.9795591694106579</v>
      </c>
      <c r="G57" s="58"/>
    </row>
    <row r="58" spans="1:7" ht="33">
      <c r="A58" s="10" t="s">
        <v>33</v>
      </c>
      <c r="B58" s="15" t="s">
        <v>38</v>
      </c>
      <c r="C58" s="29" t="s">
        <v>39</v>
      </c>
      <c r="D58" s="45">
        <f>D59</f>
        <v>200</v>
      </c>
      <c r="E58" s="45">
        <f>E59</f>
        <v>200</v>
      </c>
      <c r="F58" s="64">
        <f t="shared" si="0"/>
        <v>1</v>
      </c>
      <c r="G58" s="61"/>
    </row>
    <row r="59" spans="1:7" ht="33">
      <c r="A59" s="10" t="s">
        <v>34</v>
      </c>
      <c r="B59" s="15" t="s">
        <v>85</v>
      </c>
      <c r="C59" s="21" t="s">
        <v>86</v>
      </c>
      <c r="D59" s="46">
        <v>200</v>
      </c>
      <c r="E59" s="46">
        <v>200</v>
      </c>
      <c r="F59" s="64">
        <f t="shared" si="0"/>
        <v>1</v>
      </c>
      <c r="G59" s="62"/>
    </row>
    <row r="60" spans="1:7" ht="33">
      <c r="A60" s="10" t="s">
        <v>33</v>
      </c>
      <c r="B60" s="15" t="s">
        <v>118</v>
      </c>
      <c r="C60" s="29" t="s">
        <v>121</v>
      </c>
      <c r="D60" s="45">
        <f>D61</f>
        <v>13681917.1</v>
      </c>
      <c r="E60" s="45">
        <f>E61</f>
        <v>13681917.1</v>
      </c>
      <c r="F60" s="64">
        <f t="shared" si="0"/>
        <v>1</v>
      </c>
      <c r="G60" s="61"/>
    </row>
    <row r="61" spans="1:7" ht="66">
      <c r="A61" s="10" t="s">
        <v>34</v>
      </c>
      <c r="B61" s="30" t="s">
        <v>119</v>
      </c>
      <c r="C61" s="21" t="s">
        <v>120</v>
      </c>
      <c r="D61" s="46">
        <v>13681917.1</v>
      </c>
      <c r="E61" s="46">
        <v>13681917.1</v>
      </c>
      <c r="F61" s="64">
        <f t="shared" si="0"/>
        <v>1</v>
      </c>
      <c r="G61" s="62"/>
    </row>
    <row r="62" spans="2:8" ht="16.5">
      <c r="B62" s="24"/>
      <c r="C62" s="24" t="s">
        <v>56</v>
      </c>
      <c r="D62" s="47">
        <f>D8+D51</f>
        <v>73199625.18</v>
      </c>
      <c r="E62" s="47">
        <f>E8+E51</f>
        <v>73088040.87</v>
      </c>
      <c r="F62" s="64">
        <f t="shared" si="0"/>
        <v>0.998475616374734</v>
      </c>
      <c r="G62" s="63"/>
      <c r="H62" s="31">
        <f>SUM(H8:H61)</f>
        <v>0</v>
      </c>
    </row>
  </sheetData>
  <sheetProtection/>
  <autoFilter ref="B4:D59"/>
  <mergeCells count="7">
    <mergeCell ref="E4:E6"/>
    <mergeCell ref="F4:F6"/>
    <mergeCell ref="B1:F1"/>
    <mergeCell ref="B2:D2"/>
    <mergeCell ref="D4:D6"/>
    <mergeCell ref="B4:B6"/>
    <mergeCell ref="C4:C6"/>
  </mergeCells>
  <printOptions/>
  <pageMargins left="0.5511811023622047" right="0.2755905511811024" top="0.5118110236220472" bottom="0.35433070866141736" header="0.2755905511811024" footer="0.2755905511811024"/>
  <pageSetup fitToHeight="0" fitToWidth="1" horizontalDpi="600" verticalDpi="600" orientation="portrait" paperSize="9" scale="5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Gorinspector</cp:lastModifiedBy>
  <cp:lastPrinted>2016-07-11T11:33:07Z</cp:lastPrinted>
  <dcterms:created xsi:type="dcterms:W3CDTF">2012-04-06T11:02:09Z</dcterms:created>
  <dcterms:modified xsi:type="dcterms:W3CDTF">2016-07-11T11:33:12Z</dcterms:modified>
  <cp:category/>
  <cp:version/>
  <cp:contentType/>
  <cp:contentStatus/>
</cp:coreProperties>
</file>