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145" activeTab="1"/>
  </bookViews>
  <sheets>
    <sheet name="Приложение 7" sheetId="1" r:id="rId1"/>
    <sheet name="Приложение 9" sheetId="2" r:id="rId2"/>
  </sheets>
  <definedNames>
    <definedName name="_xlnm.Print_Area" localSheetId="0">'Приложение 7'!$A$1:$E$190</definedName>
    <definedName name="_xlnm.Print_Area" localSheetId="1">'Приложение 9'!$A$1:$F$199</definedName>
  </definedNames>
  <calcPr fullCalcOnLoad="1"/>
</workbook>
</file>

<file path=xl/sharedStrings.xml><?xml version="1.0" encoding="utf-8"?>
<sst xmlns="http://schemas.openxmlformats.org/spreadsheetml/2006/main" count="1065" uniqueCount="136">
  <si>
    <t>(руб.)</t>
  </si>
  <si>
    <t>Наименование</t>
  </si>
  <si>
    <t>Разд.
подр.</t>
  </si>
  <si>
    <t>цел.
ст.</t>
  </si>
  <si>
    <t>Вид.
расх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</si>
  <si>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</si>
  <si>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</si>
  <si>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Непрограмная деятельность</t>
  </si>
  <si>
    <t>Обеспечение деятельности Совета народных депутатов города Трубчевска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</si>
  <si>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</si>
  <si>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</si>
  <si>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</si>
  <si>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обеспечениягосударственных (муниципальных) нужд</t>
  </si>
  <si>
    <t>Иные бюджетные ассигонования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</si>
  <si>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</si>
  <si>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</si>
  <si>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Передаваемые полномочия в области финансового контроля</t>
  </si>
  <si>
    <t>Выполнение функций органами местного самоуправления</t>
  </si>
  <si>
    <t>Иные межбюджетные трансферты</t>
  </si>
  <si>
    <t>Резервные фонды</t>
  </si>
  <si>
    <t>Резервные фонды местной администрации</t>
  </si>
  <si>
    <t>Резервные средства</t>
  </si>
  <si>
    <t>Другие общегосударственные вопросы</t>
  </si>
  <si>
    <t>Осуществления отдельных государственных полномочий  по предоставлению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</si>
  <si>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</si>
  <si>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Транспорт</t>
  </si>
  <si>
    <t>Компенсация транспортным организациям части потерь, возникающих в результате регулирования тарифов на перевозку пассахиров городским пассажирским транспортом в городском сообщении</t>
  </si>
  <si>
    <t>Субсидии юридическим лицам(кроме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</si>
  <si>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</si>
  <si>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Обеспечение безопасности дорожного движения </t>
  </si>
  <si>
    <t>Ремонт дворовых территорий многоквартирных домов за счет средств поселения</t>
  </si>
  <si>
    <t>Ремонт и содержание  автомобильных дорог местного значения и условий безопасности движения по ним за счет средств областного бюджета</t>
  </si>
  <si>
    <t>Ремонт и содержание  автомобильных дорог местного значения и условий безопасности движения по ним за счет средств бюджета поселений</t>
  </si>
  <si>
    <t>Жилищное хозяйство</t>
  </si>
  <si>
    <t>Капитальный ремонт муниципального жилищного фонда</t>
  </si>
  <si>
    <t>Оплата за муниципальные квартиры в рамках минимального взноса</t>
  </si>
  <si>
    <t>Коммунальное хозяйство</t>
  </si>
  <si>
    <t>Мероприятия по обеспечению населения бытовыми услугами</t>
  </si>
  <si>
    <t>Затраты по коммунальным платежам за муниципальное жилье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</si>
  <si>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</si>
  <si>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</si>
  <si>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</si>
  <si>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</t>
  </si>
  <si>
    <t>Организация и содержания мест захоронения бытовых отходов</t>
  </si>
  <si>
    <t>Прочие вопросы по благоустройству (устройство игровых площадок)</t>
  </si>
  <si>
    <t>Организация мест пляжного отдыха</t>
  </si>
  <si>
    <t>СОЦИАЛЬНАЯ ПОЛИТИКА</t>
  </si>
  <si>
    <t>Пенсионное обеспечение</t>
  </si>
  <si>
    <t>Ежемксячная доплата к пенсии муниципальным служащим</t>
  </si>
  <si>
    <t>Социальное обеспечение и иные выплаты населению</t>
  </si>
  <si>
    <t>Итого:</t>
  </si>
  <si>
    <t>0103</t>
  </si>
  <si>
    <t>0106</t>
  </si>
  <si>
    <t>0111</t>
  </si>
  <si>
    <t>0100</t>
  </si>
  <si>
    <t>0113</t>
  </si>
  <si>
    <t>0400</t>
  </si>
  <si>
    <t>0408</t>
  </si>
  <si>
    <t>0409</t>
  </si>
  <si>
    <t>0500</t>
  </si>
  <si>
    <t>0501</t>
  </si>
  <si>
    <t>0502</t>
  </si>
  <si>
    <t>0503</t>
  </si>
  <si>
    <t>7009702</t>
  </si>
  <si>
    <t>Затраты по содержанию и ремонту муниципального имущества</t>
  </si>
  <si>
    <t>Жилищно-коммунальное хозяйство</t>
  </si>
  <si>
    <t>200</t>
  </si>
  <si>
    <t>240</t>
  </si>
  <si>
    <t>7007005</t>
  </si>
  <si>
    <t>Прочие мероприятия по благоустройству поселения</t>
  </si>
  <si>
    <t>7009601</t>
  </si>
  <si>
    <t>600</t>
  </si>
  <si>
    <t>630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</si>
  <si>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</si>
  <si>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учреждений)
</t>
  </si>
  <si>
    <t>Осуществление расходов связанных с приватизацией муниципального имущества</t>
  </si>
  <si>
    <t xml:space="preserve">Сумма на 2015 год </t>
  </si>
  <si>
    <t xml:space="preserve">Ведомственная структура расходов  бюджета города Трубчевска
на 2015 год
</t>
  </si>
  <si>
    <t>Глава</t>
  </si>
  <si>
    <t>Совет народных депутатов города Трубчевска</t>
  </si>
  <si>
    <t>Администрация Трубчевского муниципального района</t>
  </si>
  <si>
    <t>РАСПРЕДЕЛЕНИЕ БЮДЖЕТНЫХ АССИГНОВАНИЙ
ПО РАЗДЕЛАМ И ПОДРАЗДЕЛАМ, ЦЕЛЕВЫМ СТАТЬЯМ И ВИДАМ
ФУНКЦИОНАЛЬНОЙ КЛАССИФИКАЦИИ РАСХОДОВ БЮДЖЕТА ГОРОДА ТРУБЧЕВСКА  НА 2015 ГОД</t>
  </si>
  <si>
    <t>7007106</t>
  </si>
  <si>
    <t>Расходы на проведение инвентаризации и постановки на учет бесхозных инженерных сооружений</t>
  </si>
  <si>
    <t xml:space="preserve"> Приложение № 7                                                                                                 к решению совета народных депутатов города Трубчевска                                                                    
                                        от 30.12.2014г. № 3-41</t>
  </si>
  <si>
    <t>Приложение № 9                                                                                                 к решению совета народных депутатов города Трубчевска                                                                                                                                                              от 30.12.2014г. № 3-41</t>
  </si>
  <si>
    <t>7009900</t>
  </si>
  <si>
    <t xml:space="preserve">Оплата за разработку схем водоснабжения, водоотведения и теплоснабжения </t>
  </si>
  <si>
    <t>Расходы на техническое обследование и изготовление проектно-сметной документации по объектам коммунального хозяйства</t>
  </si>
  <si>
    <t>7007104</t>
  </si>
  <si>
    <t>7001015</t>
  </si>
  <si>
    <t>320</t>
  </si>
  <si>
    <t>321</t>
  </si>
  <si>
    <t xml:space="preserve">Социальные выплаты гражданам, кроме публичных нормативных социальных выплат
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</si>
  <si>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</si>
  <si>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Фонд оплаты труда государственных (муниципальных)
органов и взносы по обязательному социальному страхованию
</t>
  </si>
  <si>
    <t>121</t>
  </si>
  <si>
    <t xml:space="preserve">Прочая закупка товаров, работ и услуг для обеспечения государственных (муниципальных) нужд
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</si>
  <si>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</si>
  <si>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</si>
  <si>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</si>
  <si>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7009801</t>
  </si>
  <si>
    <t>7007001</t>
  </si>
  <si>
    <t>7001012</t>
  </si>
  <si>
    <t>Реализация полномочий муниципального образования город Трубчевск</t>
  </si>
  <si>
    <t>200 </t>
  </si>
  <si>
    <t>Иные закупки товаров, работ и услуг для обеспечения государственных (муниципальных) нужд</t>
  </si>
  <si>
    <t>7007102</t>
  </si>
  <si>
    <t>Мероприятия по содержанию муниципального имущества в области коммунального хозяйства</t>
  </si>
  <si>
    <t>1101323</t>
  </si>
  <si>
    <t>Мероприятия по благоустройству поселения за счет средств бюджета субъекта РФ</t>
  </si>
  <si>
    <t>7007101</t>
  </si>
  <si>
    <t>400</t>
  </si>
  <si>
    <t>414</t>
  </si>
  <si>
    <t>Инвестиции в объекты коммунального хозяйства</t>
  </si>
  <si>
    <t xml:space="preserve"> Бюджетные инвестиции в объекты капитального
строительства государственной (муниципальной) собственности
</t>
  </si>
  <si>
    <t xml:space="preserve">Капитальные вложения в объекты государственной
(муниципальной) собственности
</t>
  </si>
  <si>
    <t>1003</t>
  </si>
  <si>
    <t>7000012</t>
  </si>
  <si>
    <t xml:space="preserve">Социальное обеспечение населения
</t>
  </si>
  <si>
    <t>7007100</t>
  </si>
  <si>
    <t>Строительство автомобильных дорог местного значения за счет средств бюджета поселений</t>
  </si>
  <si>
    <t>1931617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</si>
  <si>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</si>
  <si>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1935420</t>
  </si>
  <si>
    <t>700100</t>
  </si>
  <si>
    <t>7007107</t>
  </si>
  <si>
    <t>Подготовка объектов жилищно-коммунального хозяйства к зиме</t>
  </si>
  <si>
    <t>7007008</t>
  </si>
  <si>
    <t>Расходы на закупку автомобильных средств и спец. техники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</si>
  <si>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</si>
  <si>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</si>
  <si>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Система ГАРАНТ: http://base.garant.ru/70408460/4/#ixzz3uaIXizLi</t>
  </si>
  <si>
    <t xml:space="preserve"> Бюджетные инвестиции на приобретение объектов недвижимого имущества в государственную (муниципальную) собственность
</t>
  </si>
  <si>
    <t>Приложение № 2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18.12.2015г. № 3-87</t>
  </si>
  <si>
    <t>Приложение № 3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18.12.2015г. № 3-87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</si>
</sst>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_-* #,##0.0_р_._-;\-* #,##0.0_р_._-;_-* &quot;-&quot;??_р_._-;_-@_-"/>
    <numFmt numFmtId="170" formatCode="[$-FC19]d\ mmmm\ yyyy\ &quot;г.&quot;"/>
    <numFmt numFmtId="171" formatCode="0.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9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3" xfId="6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3" fontId="2" fillId="0" borderId="17" xfId="6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justify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3" fontId="2" fillId="0" borderId="21" xfId="6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justify" wrapText="1"/>
    </xf>
    <xf numFmtId="0" fontId="3" fillId="0" borderId="18" xfId="0" applyFont="1" applyFill="1" applyBorder="1" applyAlignment="1">
      <alignment horizontal="left" vertical="justify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3" fontId="3" fillId="0" borderId="21" xfId="6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justify"/>
    </xf>
    <xf numFmtId="49" fontId="2" fillId="0" borderId="23" xfId="0" applyNumberFormat="1" applyFont="1" applyFill="1" applyBorder="1" applyAlignment="1">
      <alignment horizontal="center" vertical="center"/>
    </xf>
    <xf numFmtId="43" fontId="2" fillId="0" borderId="24" xfId="6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justify" wrapText="1"/>
    </xf>
    <xf numFmtId="0" fontId="2" fillId="0" borderId="25" xfId="0" applyFont="1" applyFill="1" applyBorder="1" applyAlignment="1">
      <alignment horizontal="center" vertical="center"/>
    </xf>
    <xf numFmtId="43" fontId="2" fillId="0" borderId="21" xfId="60" applyFont="1" applyFill="1" applyBorder="1" applyAlignment="1">
      <alignment vertical="center"/>
    </xf>
    <xf numFmtId="43" fontId="2" fillId="0" borderId="24" xfId="6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left" vertical="justify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justify"/>
    </xf>
    <xf numFmtId="49" fontId="3" fillId="0" borderId="16" xfId="0" applyNumberFormat="1" applyFont="1" applyFill="1" applyBorder="1" applyAlignment="1">
      <alignment horizontal="center" vertical="center"/>
    </xf>
    <xf numFmtId="43" fontId="3" fillId="0" borderId="17" xfId="6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justify"/>
    </xf>
    <xf numFmtId="43" fontId="2" fillId="0" borderId="0" xfId="60" applyFont="1" applyFill="1" applyAlignment="1">
      <alignment horizontal="left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right" vertical="justify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3" fontId="5" fillId="0" borderId="13" xfId="6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justify"/>
    </xf>
    <xf numFmtId="43" fontId="2" fillId="0" borderId="0" xfId="6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left" vertical="justify"/>
    </xf>
    <xf numFmtId="0" fontId="2" fillId="33" borderId="18" xfId="0" applyFont="1" applyFill="1" applyBorder="1" applyAlignment="1">
      <alignment horizontal="left" vertical="justify"/>
    </xf>
    <xf numFmtId="49" fontId="2" fillId="33" borderId="20" xfId="0" applyNumberFormat="1" applyFont="1" applyFill="1" applyBorder="1" applyAlignment="1">
      <alignment horizontal="center" vertical="center"/>
    </xf>
    <xf numFmtId="43" fontId="2" fillId="33" borderId="21" xfId="6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justify" wrapText="1"/>
    </xf>
    <xf numFmtId="0" fontId="2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justify"/>
    </xf>
    <xf numFmtId="49" fontId="3" fillId="33" borderId="20" xfId="0" applyNumberFormat="1" applyFont="1" applyFill="1" applyBorder="1" applyAlignment="1">
      <alignment horizontal="center" vertical="center"/>
    </xf>
    <xf numFmtId="43" fontId="3" fillId="33" borderId="21" xfId="6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42" applyAlignment="1">
      <alignment/>
    </xf>
    <xf numFmtId="0" fontId="2" fillId="0" borderId="0" xfId="0" applyFont="1" applyFill="1" applyAlignment="1">
      <alignment horizontal="right" vertical="justify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408460/4/#ixzz3uaIXizL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view="pageBreakPreview" zoomScaleSheetLayoutView="100" zoomScalePageLayoutView="0" workbookViewId="0" topLeftCell="A1">
      <selection activeCell="B1" sqref="B1:E1"/>
    </sheetView>
  </sheetViews>
  <sheetFormatPr defaultColWidth="9.00390625" defaultRowHeight="15.75"/>
  <cols>
    <col min="1" max="1" width="61.875" style="1" customWidth="1"/>
    <col min="2" max="4" width="9.00390625" style="1" customWidth="1"/>
    <col min="5" max="5" width="18.75390625" style="1" customWidth="1"/>
    <col min="6" max="6" width="17.75390625" style="41" customWidth="1"/>
    <col min="7" max="16384" width="9.00390625" style="1" customWidth="1"/>
  </cols>
  <sheetData>
    <row r="1" spans="2:5" ht="81.75" customHeight="1">
      <c r="B1" s="61" t="s">
        <v>134</v>
      </c>
      <c r="C1" s="61"/>
      <c r="D1" s="61"/>
      <c r="E1" s="61"/>
    </row>
    <row r="2" spans="2:5" ht="81.75" customHeight="1">
      <c r="B2" s="61" t="s">
        <v>84</v>
      </c>
      <c r="C2" s="61"/>
      <c r="D2" s="61"/>
      <c r="E2" s="61"/>
    </row>
    <row r="3" spans="1:5" ht="67.5" customHeight="1">
      <c r="A3" s="62" t="s">
        <v>81</v>
      </c>
      <c r="B3" s="63"/>
      <c r="C3" s="63"/>
      <c r="D3" s="63"/>
      <c r="E3" s="63"/>
    </row>
    <row r="5" ht="17.25" thickBot="1">
      <c r="E5" s="1" t="s">
        <v>0</v>
      </c>
    </row>
    <row r="6" spans="1:5" ht="33.75" thickBot="1">
      <c r="A6" s="3" t="s">
        <v>1</v>
      </c>
      <c r="B6" s="5" t="s">
        <v>2</v>
      </c>
      <c r="C6" s="5" t="s">
        <v>3</v>
      </c>
      <c r="D6" s="5" t="s">
        <v>4</v>
      </c>
      <c r="E6" s="6" t="s">
        <v>76</v>
      </c>
    </row>
    <row r="7" spans="1:5" ht="17.25" thickBot="1">
      <c r="A7" s="3" t="s">
        <v>5</v>
      </c>
      <c r="B7" s="8" t="s">
        <v>54</v>
      </c>
      <c r="C7" s="9"/>
      <c r="D7" s="9"/>
      <c r="E7" s="7">
        <f>E8+E19+E23+E28</f>
        <v>748370.6000000001</v>
      </c>
    </row>
    <row r="8" spans="1:5" ht="49.5">
      <c r="A8" s="10" t="s">
        <v>6</v>
      </c>
      <c r="B8" s="12" t="s">
        <v>51</v>
      </c>
      <c r="C8" s="12"/>
      <c r="D8" s="12"/>
      <c r="E8" s="13">
        <f>E9</f>
        <v>606050.0000000001</v>
      </c>
    </row>
    <row r="9" spans="1:5" ht="16.5">
      <c r="A9" s="14" t="s">
        <v>7</v>
      </c>
      <c r="B9" s="16" t="s">
        <v>51</v>
      </c>
      <c r="C9" s="16">
        <v>7000000</v>
      </c>
      <c r="D9" s="16"/>
      <c r="E9" s="17">
        <f>E10</f>
        <v>606050.0000000001</v>
      </c>
    </row>
    <row r="10" spans="1:5" ht="33">
      <c r="A10" s="14" t="s">
        <v>8</v>
      </c>
      <c r="B10" s="16" t="s">
        <v>51</v>
      </c>
      <c r="C10" s="16">
        <v>7001005</v>
      </c>
      <c r="D10" s="16"/>
      <c r="E10" s="17">
        <f>E11+E14+E17</f>
        <v>606050.0000000001</v>
      </c>
    </row>
    <row r="11" spans="1:5" ht="66">
      <c r="A11" s="14" t="s">
        <v>9</v>
      </c>
      <c r="B11" s="16" t="s">
        <v>51</v>
      </c>
      <c r="C11" s="16">
        <v>7001005</v>
      </c>
      <c r="D11" s="16">
        <v>100</v>
      </c>
      <c r="E11" s="17">
        <f>E12</f>
        <v>280122.81</v>
      </c>
    </row>
    <row r="12" spans="1:5" ht="16.5">
      <c r="A12" s="14" t="s">
        <v>10</v>
      </c>
      <c r="B12" s="16" t="s">
        <v>51</v>
      </c>
      <c r="C12" s="16">
        <v>7001005</v>
      </c>
      <c r="D12" s="16">
        <v>120</v>
      </c>
      <c r="E12" s="17">
        <f>E13</f>
        <v>280122.81</v>
      </c>
    </row>
    <row r="13" spans="1:6" ht="49.5">
      <c r="A13" s="18" t="s">
        <v>95</v>
      </c>
      <c r="B13" s="16" t="s">
        <v>51</v>
      </c>
      <c r="C13" s="16">
        <v>7001005</v>
      </c>
      <c r="D13" s="16" t="s">
        <v>96</v>
      </c>
      <c r="E13" s="17">
        <f>353920-77420+3600+22.81</f>
        <v>280122.81</v>
      </c>
      <c r="F13" s="41">
        <v>22.81</v>
      </c>
    </row>
    <row r="14" spans="1:5" ht="33">
      <c r="A14" s="14" t="s">
        <v>11</v>
      </c>
      <c r="B14" s="16" t="s">
        <v>51</v>
      </c>
      <c r="C14" s="16">
        <v>7001005</v>
      </c>
      <c r="D14" s="16">
        <v>200</v>
      </c>
      <c r="E14" s="17">
        <f>E15</f>
        <v>325183.27</v>
      </c>
    </row>
    <row r="15" spans="1:5" ht="33">
      <c r="A15" s="14" t="s">
        <v>12</v>
      </c>
      <c r="B15" s="16" t="s">
        <v>51</v>
      </c>
      <c r="C15" s="16">
        <v>7001005</v>
      </c>
      <c r="D15" s="16">
        <v>240</v>
      </c>
      <c r="E15" s="17">
        <f>E16</f>
        <v>325183.27</v>
      </c>
    </row>
    <row r="16" spans="1:6" ht="33">
      <c r="A16" s="18" t="s">
        <v>99</v>
      </c>
      <c r="B16" s="16" t="s">
        <v>51</v>
      </c>
      <c r="C16" s="16">
        <v>7001005</v>
      </c>
      <c r="D16" s="16" t="s">
        <v>98</v>
      </c>
      <c r="E16" s="17">
        <f>152030+77420+100000-3600-643.92-22.81</f>
        <v>325183.27</v>
      </c>
      <c r="F16" s="41">
        <v>-22.81</v>
      </c>
    </row>
    <row r="17" spans="1:5" ht="16.5">
      <c r="A17" s="14" t="s">
        <v>13</v>
      </c>
      <c r="B17" s="16" t="s">
        <v>51</v>
      </c>
      <c r="C17" s="16">
        <v>7001005</v>
      </c>
      <c r="D17" s="16">
        <v>800</v>
      </c>
      <c r="E17" s="17">
        <f>E18</f>
        <v>743.92</v>
      </c>
    </row>
    <row r="18" spans="1:5" ht="16.5">
      <c r="A18" s="14" t="s">
        <v>14</v>
      </c>
      <c r="B18" s="16" t="s">
        <v>51</v>
      </c>
      <c r="C18" s="16">
        <v>7001005</v>
      </c>
      <c r="D18" s="16">
        <v>852</v>
      </c>
      <c r="E18" s="17">
        <f>100+643.92</f>
        <v>743.92</v>
      </c>
    </row>
    <row r="19" spans="1:5" ht="49.5">
      <c r="A19" s="19" t="s">
        <v>15</v>
      </c>
      <c r="B19" s="21" t="s">
        <v>52</v>
      </c>
      <c r="C19" s="21"/>
      <c r="D19" s="21"/>
      <c r="E19" s="22">
        <f>E20</f>
        <v>39006.6</v>
      </c>
    </row>
    <row r="20" spans="1:5" ht="16.5">
      <c r="A20" s="14" t="s">
        <v>16</v>
      </c>
      <c r="B20" s="16" t="s">
        <v>52</v>
      </c>
      <c r="C20" s="16">
        <v>7001017</v>
      </c>
      <c r="D20" s="16"/>
      <c r="E20" s="17">
        <f>E21</f>
        <v>39006.6</v>
      </c>
    </row>
    <row r="21" spans="1:5" ht="16.5">
      <c r="A21" s="14" t="s">
        <v>17</v>
      </c>
      <c r="B21" s="16" t="s">
        <v>52</v>
      </c>
      <c r="C21" s="16">
        <v>7001017</v>
      </c>
      <c r="D21" s="16">
        <v>500</v>
      </c>
      <c r="E21" s="17">
        <f>E22</f>
        <v>39006.6</v>
      </c>
    </row>
    <row r="22" spans="1:5" ht="16.5">
      <c r="A22" s="14" t="s">
        <v>18</v>
      </c>
      <c r="B22" s="16" t="s">
        <v>52</v>
      </c>
      <c r="C22" s="16">
        <v>7001017</v>
      </c>
      <c r="D22" s="16">
        <v>540</v>
      </c>
      <c r="E22" s="17">
        <v>39006.6</v>
      </c>
    </row>
    <row r="23" spans="1:5" ht="16.5" hidden="1">
      <c r="A23" s="56" t="s">
        <v>19</v>
      </c>
      <c r="B23" s="57" t="s">
        <v>53</v>
      </c>
      <c r="C23" s="57"/>
      <c r="D23" s="57"/>
      <c r="E23" s="58">
        <f>E24</f>
        <v>0</v>
      </c>
    </row>
    <row r="24" spans="1:5" ht="16.5" hidden="1">
      <c r="A24" s="51" t="s">
        <v>7</v>
      </c>
      <c r="B24" s="52" t="s">
        <v>53</v>
      </c>
      <c r="C24" s="52">
        <v>7000000</v>
      </c>
      <c r="D24" s="52"/>
      <c r="E24" s="53">
        <f>E25</f>
        <v>0</v>
      </c>
    </row>
    <row r="25" spans="1:5" ht="16.5" hidden="1">
      <c r="A25" s="51" t="s">
        <v>20</v>
      </c>
      <c r="B25" s="52" t="s">
        <v>53</v>
      </c>
      <c r="C25" s="52">
        <v>7000012</v>
      </c>
      <c r="D25" s="52"/>
      <c r="E25" s="53">
        <f>E26</f>
        <v>0</v>
      </c>
    </row>
    <row r="26" spans="1:5" ht="16.5" hidden="1">
      <c r="A26" s="51" t="s">
        <v>13</v>
      </c>
      <c r="B26" s="52" t="s">
        <v>53</v>
      </c>
      <c r="C26" s="52">
        <v>7000012</v>
      </c>
      <c r="D26" s="52">
        <v>800</v>
      </c>
      <c r="E26" s="53">
        <f>E27</f>
        <v>0</v>
      </c>
    </row>
    <row r="27" spans="1:6" ht="16.5" hidden="1">
      <c r="A27" s="51" t="s">
        <v>21</v>
      </c>
      <c r="B27" s="52" t="s">
        <v>53</v>
      </c>
      <c r="C27" s="52">
        <v>7000012</v>
      </c>
      <c r="D27" s="52">
        <v>870</v>
      </c>
      <c r="E27" s="53"/>
      <c r="F27" s="41">
        <v>-35000</v>
      </c>
    </row>
    <row r="28" spans="1:5" ht="16.5">
      <c r="A28" s="19" t="s">
        <v>22</v>
      </c>
      <c r="B28" s="21" t="s">
        <v>55</v>
      </c>
      <c r="C28" s="21"/>
      <c r="D28" s="21"/>
      <c r="E28" s="22">
        <f>E33+E37+E29+E41</f>
        <v>103314</v>
      </c>
    </row>
    <row r="29" spans="1:5" ht="33">
      <c r="A29" s="14" t="s">
        <v>104</v>
      </c>
      <c r="B29" s="16" t="s">
        <v>55</v>
      </c>
      <c r="C29" s="16" t="s">
        <v>103</v>
      </c>
      <c r="D29" s="16"/>
      <c r="E29" s="17">
        <f>E31</f>
        <v>64619</v>
      </c>
    </row>
    <row r="30" spans="1:5" ht="33">
      <c r="A30" s="14" t="s">
        <v>11</v>
      </c>
      <c r="B30" s="16" t="s">
        <v>55</v>
      </c>
      <c r="C30" s="16" t="s">
        <v>103</v>
      </c>
      <c r="D30" s="16" t="s">
        <v>66</v>
      </c>
      <c r="E30" s="17">
        <f>E31</f>
        <v>64619</v>
      </c>
    </row>
    <row r="31" spans="1:5" ht="33">
      <c r="A31" s="14" t="s">
        <v>12</v>
      </c>
      <c r="B31" s="16" t="s">
        <v>55</v>
      </c>
      <c r="C31" s="16" t="s">
        <v>103</v>
      </c>
      <c r="D31" s="16">
        <v>240</v>
      </c>
      <c r="E31" s="17">
        <f>E32</f>
        <v>64619</v>
      </c>
    </row>
    <row r="32" spans="1:6" ht="49.5">
      <c r="A32" s="18" t="s">
        <v>97</v>
      </c>
      <c r="B32" s="16" t="s">
        <v>55</v>
      </c>
      <c r="C32" s="16" t="s">
        <v>103</v>
      </c>
      <c r="D32" s="16" t="s">
        <v>98</v>
      </c>
      <c r="E32" s="17">
        <f>22000+150000+37249+10000-78000+46200-48000-74830</f>
        <v>64619</v>
      </c>
      <c r="F32" s="41">
        <v>-74830</v>
      </c>
    </row>
    <row r="33" spans="1:5" ht="33">
      <c r="A33" s="14" t="s">
        <v>75</v>
      </c>
      <c r="B33" s="16" t="s">
        <v>55</v>
      </c>
      <c r="C33" s="16" t="s">
        <v>90</v>
      </c>
      <c r="D33" s="16"/>
      <c r="E33" s="17">
        <f>E35</f>
        <v>13215</v>
      </c>
    </row>
    <row r="34" spans="1:5" ht="33">
      <c r="A34" s="14" t="s">
        <v>11</v>
      </c>
      <c r="B34" s="16" t="s">
        <v>55</v>
      </c>
      <c r="C34" s="16" t="s">
        <v>90</v>
      </c>
      <c r="D34" s="16" t="s">
        <v>66</v>
      </c>
      <c r="E34" s="17">
        <f>E35</f>
        <v>13215</v>
      </c>
    </row>
    <row r="35" spans="1:5" ht="33">
      <c r="A35" s="14" t="s">
        <v>12</v>
      </c>
      <c r="B35" s="16" t="s">
        <v>55</v>
      </c>
      <c r="C35" s="16" t="s">
        <v>90</v>
      </c>
      <c r="D35" s="16">
        <v>240</v>
      </c>
      <c r="E35" s="17">
        <f>E36</f>
        <v>13215</v>
      </c>
    </row>
    <row r="36" spans="1:5" ht="49.5">
      <c r="A36" s="18" t="s">
        <v>97</v>
      </c>
      <c r="B36" s="16" t="s">
        <v>55</v>
      </c>
      <c r="C36" s="16" t="s">
        <v>90</v>
      </c>
      <c r="D36" s="16" t="s">
        <v>98</v>
      </c>
      <c r="E36" s="17">
        <f>10215+3000+8000+10000-18000</f>
        <v>13215</v>
      </c>
    </row>
    <row r="37" spans="1:5" ht="49.5">
      <c r="A37" s="14" t="s">
        <v>23</v>
      </c>
      <c r="B37" s="16" t="s">
        <v>55</v>
      </c>
      <c r="C37" s="16">
        <v>7001202</v>
      </c>
      <c r="D37" s="16"/>
      <c r="E37" s="17">
        <f>E38</f>
        <v>200</v>
      </c>
    </row>
    <row r="38" spans="1:5" ht="33">
      <c r="A38" s="14" t="s">
        <v>11</v>
      </c>
      <c r="B38" s="16" t="s">
        <v>55</v>
      </c>
      <c r="C38" s="16">
        <v>7001202</v>
      </c>
      <c r="D38" s="16" t="s">
        <v>66</v>
      </c>
      <c r="E38" s="28">
        <f>E39</f>
        <v>200</v>
      </c>
    </row>
    <row r="39" spans="1:5" ht="33">
      <c r="A39" s="23" t="s">
        <v>12</v>
      </c>
      <c r="B39" s="24" t="s">
        <v>55</v>
      </c>
      <c r="C39" s="24">
        <v>7001202</v>
      </c>
      <c r="D39" s="24" t="s">
        <v>67</v>
      </c>
      <c r="E39" s="29">
        <f>E40</f>
        <v>200</v>
      </c>
    </row>
    <row r="40" spans="1:5" ht="33">
      <c r="A40" s="18" t="s">
        <v>99</v>
      </c>
      <c r="B40" s="24" t="s">
        <v>55</v>
      </c>
      <c r="C40" s="24">
        <v>7001202</v>
      </c>
      <c r="D40" s="24" t="s">
        <v>98</v>
      </c>
      <c r="E40" s="29">
        <v>200</v>
      </c>
    </row>
    <row r="41" spans="1:5" ht="16.5">
      <c r="A41" s="14" t="s">
        <v>64</v>
      </c>
      <c r="B41" s="16" t="s">
        <v>55</v>
      </c>
      <c r="C41" s="16" t="s">
        <v>63</v>
      </c>
      <c r="D41" s="16"/>
      <c r="E41" s="28">
        <f>E42</f>
        <v>25280</v>
      </c>
    </row>
    <row r="42" spans="1:5" ht="33">
      <c r="A42" s="14" t="s">
        <v>11</v>
      </c>
      <c r="B42" s="16" t="s">
        <v>55</v>
      </c>
      <c r="C42" s="16" t="s">
        <v>63</v>
      </c>
      <c r="D42" s="16" t="s">
        <v>66</v>
      </c>
      <c r="E42" s="28">
        <f>E43</f>
        <v>25280</v>
      </c>
    </row>
    <row r="43" spans="1:5" ht="33">
      <c r="A43" s="23" t="s">
        <v>12</v>
      </c>
      <c r="B43" s="24" t="s">
        <v>55</v>
      </c>
      <c r="C43" s="24" t="s">
        <v>63</v>
      </c>
      <c r="D43" s="24" t="s">
        <v>67</v>
      </c>
      <c r="E43" s="29">
        <f>E44</f>
        <v>25280</v>
      </c>
    </row>
    <row r="44" spans="1:5" ht="33.75" thickBot="1">
      <c r="A44" s="18" t="s">
        <v>99</v>
      </c>
      <c r="B44" s="24" t="s">
        <v>55</v>
      </c>
      <c r="C44" s="24" t="s">
        <v>63</v>
      </c>
      <c r="D44" s="24" t="s">
        <v>98</v>
      </c>
      <c r="E44" s="29">
        <v>25280</v>
      </c>
    </row>
    <row r="45" spans="1:5" ht="16.5" customHeight="1" thickBot="1">
      <c r="A45" s="3" t="s">
        <v>24</v>
      </c>
      <c r="B45" s="8" t="s">
        <v>56</v>
      </c>
      <c r="C45" s="8"/>
      <c r="D45" s="8"/>
      <c r="E45" s="7">
        <f>E46+E51</f>
        <v>47219283.76</v>
      </c>
    </row>
    <row r="46" spans="1:5" ht="16.5" hidden="1">
      <c r="A46" s="31" t="s">
        <v>25</v>
      </c>
      <c r="B46" s="12" t="s">
        <v>57</v>
      </c>
      <c r="C46" s="12"/>
      <c r="D46" s="12"/>
      <c r="E46" s="13">
        <f>E47</f>
        <v>0</v>
      </c>
    </row>
    <row r="47" spans="1:5" ht="16.5" hidden="1">
      <c r="A47" s="14" t="s">
        <v>7</v>
      </c>
      <c r="B47" s="16" t="s">
        <v>57</v>
      </c>
      <c r="C47" s="16">
        <v>7000000</v>
      </c>
      <c r="D47" s="16"/>
      <c r="E47" s="17">
        <f>E48</f>
        <v>0</v>
      </c>
    </row>
    <row r="48" spans="1:5" ht="66" hidden="1">
      <c r="A48" s="14" t="s">
        <v>26</v>
      </c>
      <c r="B48" s="16" t="s">
        <v>57</v>
      </c>
      <c r="C48" s="16">
        <v>7001845</v>
      </c>
      <c r="D48" s="16"/>
      <c r="E48" s="17">
        <f>E49</f>
        <v>0</v>
      </c>
    </row>
    <row r="49" spans="1:5" ht="16.5" hidden="1">
      <c r="A49" s="14" t="s">
        <v>13</v>
      </c>
      <c r="B49" s="16" t="s">
        <v>57</v>
      </c>
      <c r="C49" s="16">
        <v>7001845</v>
      </c>
      <c r="D49" s="16">
        <v>800</v>
      </c>
      <c r="E49" s="17">
        <f>E50</f>
        <v>0</v>
      </c>
    </row>
    <row r="50" spans="1:5" ht="49.5" hidden="1">
      <c r="A50" s="14" t="s">
        <v>27</v>
      </c>
      <c r="B50" s="16" t="s">
        <v>57</v>
      </c>
      <c r="C50" s="16">
        <v>7001845</v>
      </c>
      <c r="D50" s="16">
        <v>810</v>
      </c>
      <c r="E50" s="17"/>
    </row>
    <row r="51" spans="1:5" ht="16.5">
      <c r="A51" s="32" t="s">
        <v>28</v>
      </c>
      <c r="B51" s="16" t="s">
        <v>58</v>
      </c>
      <c r="C51" s="16"/>
      <c r="D51" s="16"/>
      <c r="E51" s="22">
        <f>E59+E79+E52+E56</f>
        <v>47219283.76</v>
      </c>
    </row>
    <row r="52" spans="1:6" s="2" customFormat="1" ht="49.5">
      <c r="A52" s="33" t="s">
        <v>31</v>
      </c>
      <c r="B52" s="16" t="s">
        <v>58</v>
      </c>
      <c r="C52" s="16">
        <v>1931617</v>
      </c>
      <c r="D52" s="34"/>
      <c r="E52" s="17">
        <f>E53</f>
        <v>12418386.08</v>
      </c>
      <c r="F52" s="49"/>
    </row>
    <row r="53" spans="1:6" s="2" customFormat="1" ht="33">
      <c r="A53" s="33" t="s">
        <v>11</v>
      </c>
      <c r="B53" s="16" t="s">
        <v>58</v>
      </c>
      <c r="C53" s="16">
        <v>1931617</v>
      </c>
      <c r="D53" s="34" t="s">
        <v>105</v>
      </c>
      <c r="E53" s="17">
        <f>E54</f>
        <v>12418386.08</v>
      </c>
      <c r="F53" s="49"/>
    </row>
    <row r="54" spans="1:6" s="2" customFormat="1" ht="33">
      <c r="A54" s="33" t="s">
        <v>106</v>
      </c>
      <c r="B54" s="16" t="s">
        <v>58</v>
      </c>
      <c r="C54" s="16">
        <v>1931617</v>
      </c>
      <c r="D54" s="34">
        <v>240</v>
      </c>
      <c r="E54" s="17">
        <f>E55</f>
        <v>12418386.08</v>
      </c>
      <c r="F54" s="49"/>
    </row>
    <row r="55" spans="1:6" s="2" customFormat="1" ht="33">
      <c r="A55" s="18" t="s">
        <v>99</v>
      </c>
      <c r="B55" s="16" t="s">
        <v>58</v>
      </c>
      <c r="C55" s="16" t="s">
        <v>122</v>
      </c>
      <c r="D55" s="16" t="s">
        <v>98</v>
      </c>
      <c r="E55" s="17">
        <f>11719955.08+698431</f>
        <v>12418386.08</v>
      </c>
      <c r="F55" s="49">
        <v>698431</v>
      </c>
    </row>
    <row r="56" spans="1:6" s="2" customFormat="1" ht="49.5">
      <c r="A56" s="33" t="s">
        <v>123</v>
      </c>
      <c r="B56" s="16" t="s">
        <v>58</v>
      </c>
      <c r="C56" s="16" t="s">
        <v>124</v>
      </c>
      <c r="D56" s="34"/>
      <c r="E56" s="17">
        <f>E57</f>
        <v>13681917.1</v>
      </c>
      <c r="F56" s="49"/>
    </row>
    <row r="57" spans="1:6" s="2" customFormat="1" ht="49.5">
      <c r="A57" s="14" t="s">
        <v>116</v>
      </c>
      <c r="B57" s="16" t="s">
        <v>58</v>
      </c>
      <c r="C57" s="16" t="s">
        <v>124</v>
      </c>
      <c r="D57" s="34">
        <v>400</v>
      </c>
      <c r="E57" s="17">
        <f>E58</f>
        <v>13681917.1</v>
      </c>
      <c r="F57" s="49"/>
    </row>
    <row r="58" spans="1:6" s="2" customFormat="1" ht="49.5">
      <c r="A58" s="18" t="s">
        <v>115</v>
      </c>
      <c r="B58" s="16" t="s">
        <v>58</v>
      </c>
      <c r="C58" s="16" t="s">
        <v>124</v>
      </c>
      <c r="D58" s="16" t="s">
        <v>113</v>
      </c>
      <c r="E58" s="17">
        <v>13681917.1</v>
      </c>
      <c r="F58" s="49"/>
    </row>
    <row r="59" spans="1:5" ht="16.5">
      <c r="A59" s="14" t="s">
        <v>7</v>
      </c>
      <c r="B59" s="16" t="s">
        <v>58</v>
      </c>
      <c r="C59" s="16">
        <v>7000000</v>
      </c>
      <c r="D59" s="16"/>
      <c r="E59" s="17">
        <f>E60+E63+E73+E67</f>
        <v>21118980.58</v>
      </c>
    </row>
    <row r="60" spans="1:5" ht="16.5">
      <c r="A60" s="14" t="s">
        <v>29</v>
      </c>
      <c r="B60" s="16" t="s">
        <v>58</v>
      </c>
      <c r="C60" s="16">
        <v>7001619</v>
      </c>
      <c r="D60" s="16"/>
      <c r="E60" s="17">
        <f>E62</f>
        <v>333900</v>
      </c>
    </row>
    <row r="61" spans="1:5" ht="16.5">
      <c r="A61" s="14" t="s">
        <v>13</v>
      </c>
      <c r="B61" s="16" t="s">
        <v>58</v>
      </c>
      <c r="C61" s="16">
        <v>7001619</v>
      </c>
      <c r="D61" s="16" t="s">
        <v>100</v>
      </c>
      <c r="E61" s="17">
        <f>E62</f>
        <v>333900</v>
      </c>
    </row>
    <row r="62" spans="1:6" ht="49.5">
      <c r="A62" s="14" t="s">
        <v>27</v>
      </c>
      <c r="B62" s="16" t="s">
        <v>58</v>
      </c>
      <c r="C62" s="16">
        <v>7001619</v>
      </c>
      <c r="D62" s="16">
        <v>810</v>
      </c>
      <c r="E62" s="17">
        <f>127000+150000+100000-43100</f>
        <v>333900</v>
      </c>
      <c r="F62" s="41">
        <v>-43100</v>
      </c>
    </row>
    <row r="63" spans="1:5" ht="33">
      <c r="A63" s="14" t="s">
        <v>30</v>
      </c>
      <c r="B63" s="16" t="s">
        <v>58</v>
      </c>
      <c r="C63" s="16">
        <v>7007006</v>
      </c>
      <c r="D63" s="16"/>
      <c r="E63" s="17">
        <f>E64</f>
        <v>7802621.190000001</v>
      </c>
    </row>
    <row r="64" spans="1:5" ht="33">
      <c r="A64" s="14" t="s">
        <v>11</v>
      </c>
      <c r="B64" s="16" t="s">
        <v>58</v>
      </c>
      <c r="C64" s="16">
        <v>7007006</v>
      </c>
      <c r="D64" s="16">
        <v>200</v>
      </c>
      <c r="E64" s="17">
        <f>E65</f>
        <v>7802621.190000001</v>
      </c>
    </row>
    <row r="65" spans="1:5" ht="33">
      <c r="A65" s="14" t="s">
        <v>12</v>
      </c>
      <c r="B65" s="16" t="s">
        <v>58</v>
      </c>
      <c r="C65" s="16">
        <v>7007006</v>
      </c>
      <c r="D65" s="16">
        <v>240</v>
      </c>
      <c r="E65" s="17">
        <f>E66</f>
        <v>7802621.190000001</v>
      </c>
    </row>
    <row r="66" spans="1:6" ht="33">
      <c r="A66" s="18" t="s">
        <v>99</v>
      </c>
      <c r="B66" s="16" t="s">
        <v>58</v>
      </c>
      <c r="C66" s="16">
        <v>7007006</v>
      </c>
      <c r="D66" s="16" t="s">
        <v>98</v>
      </c>
      <c r="E66" s="17">
        <f>5831670+260519.75+2700000-556110.94-890.72-44236.66-7962.6-350367.64-30000</f>
        <v>7802621.190000001</v>
      </c>
      <c r="F66" s="41">
        <v>-30000</v>
      </c>
    </row>
    <row r="67" spans="1:5" ht="33">
      <c r="A67" s="14" t="s">
        <v>121</v>
      </c>
      <c r="B67" s="16" t="s">
        <v>58</v>
      </c>
      <c r="C67" s="16" t="s">
        <v>120</v>
      </c>
      <c r="D67" s="16"/>
      <c r="E67" s="17">
        <f>E71+E68</f>
        <v>799860.59</v>
      </c>
    </row>
    <row r="68" spans="1:5" ht="33">
      <c r="A68" s="14" t="s">
        <v>11</v>
      </c>
      <c r="B68" s="16" t="s">
        <v>58</v>
      </c>
      <c r="C68" s="16" t="s">
        <v>120</v>
      </c>
      <c r="D68" s="16">
        <v>200</v>
      </c>
      <c r="E68" s="17">
        <f>E69</f>
        <v>115766</v>
      </c>
    </row>
    <row r="69" spans="1:5" ht="33">
      <c r="A69" s="14" t="s">
        <v>12</v>
      </c>
      <c r="B69" s="16" t="s">
        <v>58</v>
      </c>
      <c r="C69" s="16" t="s">
        <v>120</v>
      </c>
      <c r="D69" s="16">
        <v>240</v>
      </c>
      <c r="E69" s="17">
        <f>E70</f>
        <v>115766</v>
      </c>
    </row>
    <row r="70" spans="1:5" ht="33">
      <c r="A70" s="18" t="s">
        <v>99</v>
      </c>
      <c r="B70" s="16" t="s">
        <v>58</v>
      </c>
      <c r="C70" s="16" t="s">
        <v>125</v>
      </c>
      <c r="D70" s="16" t="s">
        <v>98</v>
      </c>
      <c r="E70" s="17">
        <f>99000+16766</f>
        <v>115766</v>
      </c>
    </row>
    <row r="71" spans="1:5" ht="49.5">
      <c r="A71" s="14" t="s">
        <v>116</v>
      </c>
      <c r="B71" s="16" t="s">
        <v>58</v>
      </c>
      <c r="C71" s="16" t="s">
        <v>120</v>
      </c>
      <c r="D71" s="16" t="s">
        <v>112</v>
      </c>
      <c r="E71" s="17">
        <f>E72</f>
        <v>684094.59</v>
      </c>
    </row>
    <row r="72" spans="1:6" ht="49.5">
      <c r="A72" s="18" t="s">
        <v>115</v>
      </c>
      <c r="B72" s="16" t="s">
        <v>58</v>
      </c>
      <c r="C72" s="16" t="s">
        <v>120</v>
      </c>
      <c r="D72" s="16" t="s">
        <v>113</v>
      </c>
      <c r="E72" s="17">
        <f>684095.9-1.31</f>
        <v>684094.59</v>
      </c>
      <c r="F72" s="41">
        <v>-1.31</v>
      </c>
    </row>
    <row r="73" spans="1:5" ht="49.5">
      <c r="A73" s="14" t="s">
        <v>32</v>
      </c>
      <c r="B73" s="16" t="s">
        <v>58</v>
      </c>
      <c r="C73" s="16">
        <v>7007200</v>
      </c>
      <c r="D73" s="16"/>
      <c r="E73" s="17">
        <f>E74+E77</f>
        <v>12182598.799999997</v>
      </c>
    </row>
    <row r="74" spans="1:5" ht="33">
      <c r="A74" s="14" t="s">
        <v>11</v>
      </c>
      <c r="B74" s="16" t="s">
        <v>58</v>
      </c>
      <c r="C74" s="16">
        <v>7007200</v>
      </c>
      <c r="D74" s="16">
        <v>200</v>
      </c>
      <c r="E74" s="17">
        <f>E75</f>
        <v>5526351.939999999</v>
      </c>
    </row>
    <row r="75" spans="1:5" ht="33">
      <c r="A75" s="14" t="s">
        <v>12</v>
      </c>
      <c r="B75" s="16" t="s">
        <v>58</v>
      </c>
      <c r="C75" s="16">
        <v>7007200</v>
      </c>
      <c r="D75" s="16">
        <v>240</v>
      </c>
      <c r="E75" s="17">
        <f>E76</f>
        <v>5526351.939999999</v>
      </c>
    </row>
    <row r="76" spans="1:6" ht="33">
      <c r="A76" s="18" t="s">
        <v>99</v>
      </c>
      <c r="B76" s="16" t="s">
        <v>58</v>
      </c>
      <c r="C76" s="16">
        <v>7007200</v>
      </c>
      <c r="D76" s="16" t="s">
        <v>98</v>
      </c>
      <c r="E76" s="17">
        <f>4955530+2448503.78-568592.9-310400-150000-684095.9-37249+330559.64-457903.68</f>
        <v>5526351.939999999</v>
      </c>
      <c r="F76" s="41">
        <v>-457903.68</v>
      </c>
    </row>
    <row r="77" spans="1:5" ht="16.5">
      <c r="A77" s="14" t="s">
        <v>13</v>
      </c>
      <c r="B77" s="16" t="s">
        <v>58</v>
      </c>
      <c r="C77" s="16">
        <v>7007200</v>
      </c>
      <c r="D77" s="16" t="s">
        <v>100</v>
      </c>
      <c r="E77" s="17">
        <f>E78</f>
        <v>6656246.859999999</v>
      </c>
    </row>
    <row r="78" spans="1:6" ht="50.25" thickBot="1">
      <c r="A78" s="14" t="s">
        <v>27</v>
      </c>
      <c r="B78" s="16" t="s">
        <v>58</v>
      </c>
      <c r="C78" s="16">
        <v>7007200</v>
      </c>
      <c r="D78" s="16">
        <v>810</v>
      </c>
      <c r="E78" s="17">
        <f>800000+3000000+33669+679603-16766-42118+1811127.02+295500+35000+60231.84</f>
        <v>6656246.859999999</v>
      </c>
      <c r="F78" s="41">
        <f>1800000+11127.02+295500+35000+60231.84</f>
        <v>2201858.86</v>
      </c>
    </row>
    <row r="79" spans="1:5" ht="2.25" customHeight="1" hidden="1" thickBot="1">
      <c r="A79" s="14" t="s">
        <v>31</v>
      </c>
      <c r="B79" s="16" t="s">
        <v>58</v>
      </c>
      <c r="C79" s="16">
        <v>1931617</v>
      </c>
      <c r="D79" s="16"/>
      <c r="E79" s="17">
        <f>E80</f>
        <v>0</v>
      </c>
    </row>
    <row r="80" spans="1:5" ht="33.75" hidden="1" thickBot="1">
      <c r="A80" s="14" t="s">
        <v>11</v>
      </c>
      <c r="B80" s="16" t="s">
        <v>58</v>
      </c>
      <c r="C80" s="16">
        <v>1931617</v>
      </c>
      <c r="D80" s="16">
        <v>200</v>
      </c>
      <c r="E80" s="17">
        <f>E81</f>
        <v>0</v>
      </c>
    </row>
    <row r="81" spans="1:5" ht="33.75" hidden="1" thickBot="1">
      <c r="A81" s="14" t="s">
        <v>12</v>
      </c>
      <c r="B81" s="16" t="s">
        <v>58</v>
      </c>
      <c r="C81" s="16">
        <v>1931617</v>
      </c>
      <c r="D81" s="16">
        <v>240</v>
      </c>
      <c r="E81" s="17"/>
    </row>
    <row r="82" spans="1:5" ht="17.25" thickBot="1">
      <c r="A82" s="3" t="s">
        <v>65</v>
      </c>
      <c r="B82" s="8" t="s">
        <v>59</v>
      </c>
      <c r="C82" s="8"/>
      <c r="D82" s="8"/>
      <c r="E82" s="7">
        <f>E83+E101+E137</f>
        <v>25072142.700000003</v>
      </c>
    </row>
    <row r="83" spans="1:5" ht="16.5">
      <c r="A83" s="37" t="s">
        <v>33</v>
      </c>
      <c r="B83" s="38" t="s">
        <v>60</v>
      </c>
      <c r="C83" s="38"/>
      <c r="D83" s="38"/>
      <c r="E83" s="39">
        <f>E88+E91+E97+E84</f>
        <v>299988.16000000003</v>
      </c>
    </row>
    <row r="84" spans="1:5" ht="33">
      <c r="A84" s="14" t="s">
        <v>104</v>
      </c>
      <c r="B84" s="16" t="s">
        <v>60</v>
      </c>
      <c r="C84" s="16" t="s">
        <v>103</v>
      </c>
      <c r="D84" s="16"/>
      <c r="E84" s="17">
        <f>E85</f>
        <v>8000</v>
      </c>
    </row>
    <row r="85" spans="1:5" ht="33">
      <c r="A85" s="14" t="s">
        <v>11</v>
      </c>
      <c r="B85" s="16" t="s">
        <v>60</v>
      </c>
      <c r="C85" s="16" t="s">
        <v>103</v>
      </c>
      <c r="D85" s="16" t="s">
        <v>66</v>
      </c>
      <c r="E85" s="17">
        <f>E86</f>
        <v>8000</v>
      </c>
    </row>
    <row r="86" spans="1:5" ht="33">
      <c r="A86" s="14" t="s">
        <v>12</v>
      </c>
      <c r="B86" s="16" t="s">
        <v>60</v>
      </c>
      <c r="C86" s="16" t="s">
        <v>103</v>
      </c>
      <c r="D86" s="16" t="s">
        <v>67</v>
      </c>
      <c r="E86" s="17">
        <f>E87</f>
        <v>8000</v>
      </c>
    </row>
    <row r="87" spans="1:5" ht="33">
      <c r="A87" s="18" t="s">
        <v>99</v>
      </c>
      <c r="B87" s="16" t="s">
        <v>60</v>
      </c>
      <c r="C87" s="16" t="s">
        <v>103</v>
      </c>
      <c r="D87" s="16" t="s">
        <v>98</v>
      </c>
      <c r="E87" s="17">
        <f>100000-92000</f>
        <v>8000</v>
      </c>
    </row>
    <row r="88" spans="1:5" ht="16.5" hidden="1">
      <c r="A88" s="51" t="s">
        <v>34</v>
      </c>
      <c r="B88" s="52" t="s">
        <v>60</v>
      </c>
      <c r="C88" s="52" t="s">
        <v>70</v>
      </c>
      <c r="D88" s="52"/>
      <c r="E88" s="53">
        <f>E89</f>
        <v>0</v>
      </c>
    </row>
    <row r="89" spans="1:5" ht="49.5" hidden="1">
      <c r="A89" s="54" t="s">
        <v>73</v>
      </c>
      <c r="B89" s="52" t="s">
        <v>60</v>
      </c>
      <c r="C89" s="52" t="s">
        <v>70</v>
      </c>
      <c r="D89" s="52" t="s">
        <v>71</v>
      </c>
      <c r="E89" s="53">
        <f>E90</f>
        <v>0</v>
      </c>
    </row>
    <row r="90" spans="1:6" ht="49.5" hidden="1">
      <c r="A90" s="54" t="s">
        <v>74</v>
      </c>
      <c r="B90" s="52" t="s">
        <v>60</v>
      </c>
      <c r="C90" s="52" t="s">
        <v>70</v>
      </c>
      <c r="D90" s="52" t="s">
        <v>72</v>
      </c>
      <c r="E90" s="53"/>
      <c r="F90" s="41">
        <v>-226923.45</v>
      </c>
    </row>
    <row r="91" spans="1:5" ht="16.5">
      <c r="A91" s="14" t="s">
        <v>64</v>
      </c>
      <c r="B91" s="16" t="s">
        <v>60</v>
      </c>
      <c r="C91" s="16" t="s">
        <v>63</v>
      </c>
      <c r="D91" s="16"/>
      <c r="E91" s="17">
        <f>E92+E95</f>
        <v>22000</v>
      </c>
    </row>
    <row r="92" spans="1:5" ht="33" hidden="1">
      <c r="A92" s="14" t="s">
        <v>11</v>
      </c>
      <c r="B92" s="16" t="s">
        <v>60</v>
      </c>
      <c r="C92" s="16" t="s">
        <v>63</v>
      </c>
      <c r="D92" s="16" t="s">
        <v>66</v>
      </c>
      <c r="E92" s="17">
        <f>E93</f>
        <v>0</v>
      </c>
    </row>
    <row r="93" spans="1:5" ht="33" hidden="1">
      <c r="A93" s="14" t="s">
        <v>12</v>
      </c>
      <c r="B93" s="16" t="s">
        <v>60</v>
      </c>
      <c r="C93" s="16" t="s">
        <v>63</v>
      </c>
      <c r="D93" s="16" t="s">
        <v>67</v>
      </c>
      <c r="E93" s="17">
        <f>E94</f>
        <v>0</v>
      </c>
    </row>
    <row r="94" spans="1:5" ht="33" hidden="1">
      <c r="A94" s="14" t="s">
        <v>99</v>
      </c>
      <c r="B94" s="16" t="s">
        <v>60</v>
      </c>
      <c r="C94" s="16" t="s">
        <v>63</v>
      </c>
      <c r="D94" s="16" t="s">
        <v>98</v>
      </c>
      <c r="E94" s="17">
        <f>130000-130000</f>
        <v>0</v>
      </c>
    </row>
    <row r="95" spans="1:5" ht="16.5">
      <c r="A95" s="14" t="s">
        <v>13</v>
      </c>
      <c r="B95" s="16" t="s">
        <v>60</v>
      </c>
      <c r="C95" s="16" t="s">
        <v>63</v>
      </c>
      <c r="D95" s="16">
        <v>800</v>
      </c>
      <c r="E95" s="17">
        <f>E96</f>
        <v>22000</v>
      </c>
    </row>
    <row r="96" spans="1:5" ht="49.5">
      <c r="A96" s="14" t="s">
        <v>27</v>
      </c>
      <c r="B96" s="16" t="s">
        <v>60</v>
      </c>
      <c r="C96" s="16" t="s">
        <v>63</v>
      </c>
      <c r="D96" s="16">
        <v>810</v>
      </c>
      <c r="E96" s="17">
        <f>50000-28000</f>
        <v>22000</v>
      </c>
    </row>
    <row r="97" spans="1:5" ht="16.5">
      <c r="A97" s="14" t="s">
        <v>35</v>
      </c>
      <c r="B97" s="16" t="s">
        <v>60</v>
      </c>
      <c r="C97" s="16">
        <v>7009801</v>
      </c>
      <c r="D97" s="16"/>
      <c r="E97" s="17">
        <f>E98</f>
        <v>269988.16000000003</v>
      </c>
    </row>
    <row r="98" spans="1:5" ht="33">
      <c r="A98" s="14" t="s">
        <v>11</v>
      </c>
      <c r="B98" s="16" t="s">
        <v>60</v>
      </c>
      <c r="C98" s="16">
        <v>7009801</v>
      </c>
      <c r="D98" s="16" t="s">
        <v>66</v>
      </c>
      <c r="E98" s="17">
        <f>E99</f>
        <v>269988.16000000003</v>
      </c>
    </row>
    <row r="99" spans="1:5" ht="33">
      <c r="A99" s="14" t="s">
        <v>12</v>
      </c>
      <c r="B99" s="16" t="s">
        <v>60</v>
      </c>
      <c r="C99" s="16">
        <v>7009801</v>
      </c>
      <c r="D99" s="16" t="s">
        <v>67</v>
      </c>
      <c r="E99" s="17">
        <f>E100</f>
        <v>269988.16000000003</v>
      </c>
    </row>
    <row r="100" spans="1:5" ht="33">
      <c r="A100" s="14" t="s">
        <v>99</v>
      </c>
      <c r="B100" s="16" t="s">
        <v>60</v>
      </c>
      <c r="C100" s="16">
        <v>7009801</v>
      </c>
      <c r="D100" s="16" t="s">
        <v>98</v>
      </c>
      <c r="E100" s="17">
        <f>30000*12-90712.68+700.84</f>
        <v>269988.16000000003</v>
      </c>
    </row>
    <row r="101" spans="1:5" ht="16.5">
      <c r="A101" s="40" t="s">
        <v>36</v>
      </c>
      <c r="B101" s="21" t="s">
        <v>61</v>
      </c>
      <c r="C101" s="21"/>
      <c r="D101" s="21"/>
      <c r="E101" s="22">
        <f>E102</f>
        <v>6953052.76</v>
      </c>
    </row>
    <row r="102" spans="1:5" ht="16.5">
      <c r="A102" s="14" t="s">
        <v>7</v>
      </c>
      <c r="B102" s="16" t="s">
        <v>61</v>
      </c>
      <c r="C102" s="16">
        <v>7000000</v>
      </c>
      <c r="D102" s="16"/>
      <c r="E102" s="17">
        <f>E112+E119+E122+E115+E109+E133+E103+E129+E126</f>
        <v>6953052.76</v>
      </c>
    </row>
    <row r="103" spans="1:5" ht="16.5">
      <c r="A103" s="14" t="s">
        <v>114</v>
      </c>
      <c r="B103" s="16" t="s">
        <v>61</v>
      </c>
      <c r="C103" s="16" t="s">
        <v>111</v>
      </c>
      <c r="D103" s="16"/>
      <c r="E103" s="17">
        <f>E107+E104</f>
        <v>180000</v>
      </c>
    </row>
    <row r="104" spans="1:5" ht="33">
      <c r="A104" s="14" t="s">
        <v>11</v>
      </c>
      <c r="B104" s="16" t="s">
        <v>61</v>
      </c>
      <c r="C104" s="16" t="s">
        <v>111</v>
      </c>
      <c r="D104" s="16" t="s">
        <v>66</v>
      </c>
      <c r="E104" s="17">
        <f>E105</f>
        <v>180000</v>
      </c>
    </row>
    <row r="105" spans="1:5" ht="33">
      <c r="A105" s="14" t="s">
        <v>12</v>
      </c>
      <c r="B105" s="16" t="s">
        <v>61</v>
      </c>
      <c r="C105" s="16" t="s">
        <v>111</v>
      </c>
      <c r="D105" s="16" t="s">
        <v>67</v>
      </c>
      <c r="E105" s="17">
        <f>E106</f>
        <v>180000</v>
      </c>
    </row>
    <row r="106" spans="1:6" ht="33">
      <c r="A106" s="14" t="s">
        <v>99</v>
      </c>
      <c r="B106" s="16" t="s">
        <v>61</v>
      </c>
      <c r="C106" s="16" t="s">
        <v>111</v>
      </c>
      <c r="D106" s="16" t="s">
        <v>98</v>
      </c>
      <c r="E106" s="17">
        <f>180000</f>
        <v>180000</v>
      </c>
      <c r="F106" s="41">
        <v>-20000</v>
      </c>
    </row>
    <row r="107" spans="1:5" ht="49.5" hidden="1">
      <c r="A107" s="54" t="s">
        <v>116</v>
      </c>
      <c r="B107" s="52" t="s">
        <v>61</v>
      </c>
      <c r="C107" s="52" t="s">
        <v>111</v>
      </c>
      <c r="D107" s="52" t="s">
        <v>112</v>
      </c>
      <c r="E107" s="53">
        <f>E108</f>
        <v>0</v>
      </c>
    </row>
    <row r="108" spans="1:6" ht="45.75" customHeight="1" hidden="1">
      <c r="A108" s="54" t="s">
        <v>115</v>
      </c>
      <c r="B108" s="52" t="s">
        <v>61</v>
      </c>
      <c r="C108" s="52" t="s">
        <v>111</v>
      </c>
      <c r="D108" s="52" t="s">
        <v>113</v>
      </c>
      <c r="E108" s="53">
        <f>2320000-311820-2008180</f>
        <v>0</v>
      </c>
      <c r="F108" s="41">
        <v>-2008180</v>
      </c>
    </row>
    <row r="109" spans="1:5" ht="33">
      <c r="A109" s="14" t="s">
        <v>108</v>
      </c>
      <c r="B109" s="16" t="s">
        <v>61</v>
      </c>
      <c r="C109" s="16" t="s">
        <v>107</v>
      </c>
      <c r="D109" s="16"/>
      <c r="E109" s="17">
        <f>E110</f>
        <v>372000</v>
      </c>
    </row>
    <row r="110" spans="1:5" ht="16.5">
      <c r="A110" s="14" t="s">
        <v>13</v>
      </c>
      <c r="B110" s="16" t="s">
        <v>61</v>
      </c>
      <c r="C110" s="16" t="s">
        <v>107</v>
      </c>
      <c r="D110" s="16">
        <v>800</v>
      </c>
      <c r="E110" s="17">
        <f>E111</f>
        <v>372000</v>
      </c>
    </row>
    <row r="111" spans="1:5" ht="49.5">
      <c r="A111" s="14" t="s">
        <v>27</v>
      </c>
      <c r="B111" s="16" t="s">
        <v>61</v>
      </c>
      <c r="C111" s="16" t="s">
        <v>107</v>
      </c>
      <c r="D111" s="16">
        <v>810</v>
      </c>
      <c r="E111" s="17">
        <v>372000</v>
      </c>
    </row>
    <row r="112" spans="1:5" ht="16.5">
      <c r="A112" s="14" t="s">
        <v>37</v>
      </c>
      <c r="B112" s="16" t="s">
        <v>61</v>
      </c>
      <c r="C112" s="16">
        <v>7007103</v>
      </c>
      <c r="D112" s="16"/>
      <c r="E112" s="17">
        <f>E113</f>
        <v>6000000</v>
      </c>
    </row>
    <row r="113" spans="1:5" ht="16.5">
      <c r="A113" s="14" t="s">
        <v>13</v>
      </c>
      <c r="B113" s="16" t="s">
        <v>61</v>
      </c>
      <c r="C113" s="16">
        <v>7007103</v>
      </c>
      <c r="D113" s="16">
        <v>800</v>
      </c>
      <c r="E113" s="17">
        <f>E114</f>
        <v>6000000</v>
      </c>
    </row>
    <row r="114" spans="1:6" ht="49.5">
      <c r="A114" s="14" t="s">
        <v>27</v>
      </c>
      <c r="B114" s="16" t="s">
        <v>61</v>
      </c>
      <c r="C114" s="16">
        <v>7007103</v>
      </c>
      <c r="D114" s="16">
        <v>810</v>
      </c>
      <c r="E114" s="17">
        <f>2200000+1400000+1000000+1000000+400000</f>
        <v>6000000</v>
      </c>
      <c r="F114" s="41">
        <v>400000</v>
      </c>
    </row>
    <row r="115" spans="1:5" ht="33" hidden="1">
      <c r="A115" s="51" t="s">
        <v>88</v>
      </c>
      <c r="B115" s="52" t="s">
        <v>61</v>
      </c>
      <c r="C115" s="52" t="s">
        <v>89</v>
      </c>
      <c r="D115" s="52"/>
      <c r="E115" s="53">
        <f>E116</f>
        <v>0</v>
      </c>
    </row>
    <row r="116" spans="1:5" ht="33" hidden="1">
      <c r="A116" s="51" t="s">
        <v>11</v>
      </c>
      <c r="B116" s="52" t="s">
        <v>61</v>
      </c>
      <c r="C116" s="52" t="s">
        <v>89</v>
      </c>
      <c r="D116" s="52" t="s">
        <v>66</v>
      </c>
      <c r="E116" s="53">
        <f>E117</f>
        <v>0</v>
      </c>
    </row>
    <row r="117" spans="1:5" ht="33" hidden="1">
      <c r="A117" s="51" t="s">
        <v>12</v>
      </c>
      <c r="B117" s="52" t="s">
        <v>61</v>
      </c>
      <c r="C117" s="52" t="s">
        <v>89</v>
      </c>
      <c r="D117" s="52" t="s">
        <v>67</v>
      </c>
      <c r="E117" s="53">
        <f>E118</f>
        <v>0</v>
      </c>
    </row>
    <row r="118" spans="1:6" ht="33" hidden="1">
      <c r="A118" s="51" t="s">
        <v>99</v>
      </c>
      <c r="B118" s="52" t="s">
        <v>61</v>
      </c>
      <c r="C118" s="52" t="s">
        <v>89</v>
      </c>
      <c r="D118" s="52" t="s">
        <v>98</v>
      </c>
      <c r="E118" s="53"/>
      <c r="F118" s="41">
        <v>-154500</v>
      </c>
    </row>
    <row r="119" spans="1:5" ht="0.75" customHeight="1" hidden="1">
      <c r="A119" s="14" t="s">
        <v>38</v>
      </c>
      <c r="B119" s="16" t="s">
        <v>61</v>
      </c>
      <c r="C119" s="16">
        <v>7007105</v>
      </c>
      <c r="D119" s="16"/>
      <c r="E119" s="17">
        <f>E120</f>
        <v>0</v>
      </c>
    </row>
    <row r="120" spans="1:5" ht="16.5" hidden="1">
      <c r="A120" s="14" t="s">
        <v>13</v>
      </c>
      <c r="B120" s="16" t="s">
        <v>61</v>
      </c>
      <c r="C120" s="16">
        <v>7007105</v>
      </c>
      <c r="D120" s="16">
        <v>800</v>
      </c>
      <c r="E120" s="17">
        <f>E121</f>
        <v>0</v>
      </c>
    </row>
    <row r="121" spans="1:5" ht="49.5" hidden="1">
      <c r="A121" s="14" t="s">
        <v>27</v>
      </c>
      <c r="B121" s="16" t="s">
        <v>61</v>
      </c>
      <c r="C121" s="16">
        <v>7007105</v>
      </c>
      <c r="D121" s="16">
        <v>810</v>
      </c>
      <c r="E121" s="17">
        <f>150000-150000</f>
        <v>0</v>
      </c>
    </row>
    <row r="122" spans="1:5" ht="33">
      <c r="A122" s="14" t="s">
        <v>83</v>
      </c>
      <c r="B122" s="16" t="s">
        <v>61</v>
      </c>
      <c r="C122" s="16" t="s">
        <v>82</v>
      </c>
      <c r="D122" s="16"/>
      <c r="E122" s="17">
        <f>E123</f>
        <v>192500</v>
      </c>
    </row>
    <row r="123" spans="1:5" ht="33">
      <c r="A123" s="14" t="s">
        <v>11</v>
      </c>
      <c r="B123" s="16" t="s">
        <v>61</v>
      </c>
      <c r="C123" s="16" t="s">
        <v>82</v>
      </c>
      <c r="D123" s="16" t="s">
        <v>66</v>
      </c>
      <c r="E123" s="17">
        <f>E124</f>
        <v>192500</v>
      </c>
    </row>
    <row r="124" spans="1:5" ht="33">
      <c r="A124" s="14" t="s">
        <v>12</v>
      </c>
      <c r="B124" s="16" t="s">
        <v>61</v>
      </c>
      <c r="C124" s="16" t="s">
        <v>82</v>
      </c>
      <c r="D124" s="16" t="s">
        <v>67</v>
      </c>
      <c r="E124" s="17">
        <f>E125</f>
        <v>192500</v>
      </c>
    </row>
    <row r="125" spans="1:6" ht="33">
      <c r="A125" s="14" t="s">
        <v>99</v>
      </c>
      <c r="B125" s="16" t="s">
        <v>61</v>
      </c>
      <c r="C125" s="16" t="s">
        <v>82</v>
      </c>
      <c r="D125" s="16" t="s">
        <v>98</v>
      </c>
      <c r="E125" s="17">
        <f>450000+68000-150000+120000-295500</f>
        <v>192500</v>
      </c>
      <c r="F125" s="41">
        <f>120000-295500</f>
        <v>-175500</v>
      </c>
    </row>
    <row r="126" spans="1:5" ht="16.5">
      <c r="A126" s="14" t="s">
        <v>127</v>
      </c>
      <c r="B126" s="16" t="s">
        <v>61</v>
      </c>
      <c r="C126" s="16" t="s">
        <v>126</v>
      </c>
      <c r="D126" s="16"/>
      <c r="E126" s="17">
        <f>E127</f>
        <v>94317.26000000001</v>
      </c>
    </row>
    <row r="127" spans="1:5" ht="16.5">
      <c r="A127" s="14" t="s">
        <v>13</v>
      </c>
      <c r="B127" s="16" t="s">
        <v>61</v>
      </c>
      <c r="C127" s="16" t="s">
        <v>126</v>
      </c>
      <c r="D127" s="16">
        <v>800</v>
      </c>
      <c r="E127" s="17">
        <f>E128</f>
        <v>94317.26000000001</v>
      </c>
    </row>
    <row r="128" spans="1:5" ht="49.5">
      <c r="A128" s="14" t="s">
        <v>27</v>
      </c>
      <c r="B128" s="16" t="s">
        <v>61</v>
      </c>
      <c r="C128" s="16" t="s">
        <v>126</v>
      </c>
      <c r="D128" s="16">
        <v>810</v>
      </c>
      <c r="E128" s="17">
        <f>52199.26+42118</f>
        <v>94317.26000000001</v>
      </c>
    </row>
    <row r="129" spans="1:5" ht="16.5">
      <c r="A129" s="14" t="s">
        <v>64</v>
      </c>
      <c r="B129" s="16" t="s">
        <v>61</v>
      </c>
      <c r="C129" s="16" t="s">
        <v>63</v>
      </c>
      <c r="D129" s="16"/>
      <c r="E129" s="17">
        <f>E131</f>
        <v>49235.5</v>
      </c>
    </row>
    <row r="130" spans="1:5" ht="33">
      <c r="A130" s="14" t="s">
        <v>11</v>
      </c>
      <c r="B130" s="16" t="s">
        <v>61</v>
      </c>
      <c r="C130" s="16" t="s">
        <v>63</v>
      </c>
      <c r="D130" s="16" t="s">
        <v>66</v>
      </c>
      <c r="E130" s="17">
        <f>E131</f>
        <v>49235.5</v>
      </c>
    </row>
    <row r="131" spans="1:5" ht="33">
      <c r="A131" s="14" t="s">
        <v>12</v>
      </c>
      <c r="B131" s="16" t="s">
        <v>61</v>
      </c>
      <c r="C131" s="16" t="s">
        <v>63</v>
      </c>
      <c r="D131" s="16" t="s">
        <v>67</v>
      </c>
      <c r="E131" s="17">
        <f>E132</f>
        <v>49235.5</v>
      </c>
    </row>
    <row r="132" spans="1:5" ht="33">
      <c r="A132" s="14" t="s">
        <v>99</v>
      </c>
      <c r="B132" s="16" t="s">
        <v>61</v>
      </c>
      <c r="C132" s="16" t="s">
        <v>63</v>
      </c>
      <c r="D132" s="16" t="s">
        <v>98</v>
      </c>
      <c r="E132" s="17">
        <f>49235.5</f>
        <v>49235.5</v>
      </c>
    </row>
    <row r="133" spans="1:5" ht="33">
      <c r="A133" s="14" t="s">
        <v>87</v>
      </c>
      <c r="B133" s="16" t="s">
        <v>61</v>
      </c>
      <c r="C133" s="16" t="s">
        <v>86</v>
      </c>
      <c r="D133" s="16"/>
      <c r="E133" s="17">
        <f>E135</f>
        <v>65000</v>
      </c>
    </row>
    <row r="134" spans="1:5" ht="33">
      <c r="A134" s="14" t="s">
        <v>11</v>
      </c>
      <c r="B134" s="16" t="s">
        <v>61</v>
      </c>
      <c r="C134" s="16" t="s">
        <v>86</v>
      </c>
      <c r="D134" s="16" t="s">
        <v>66</v>
      </c>
      <c r="E134" s="17">
        <f>E135</f>
        <v>65000</v>
      </c>
    </row>
    <row r="135" spans="1:5" ht="33">
      <c r="A135" s="14" t="s">
        <v>12</v>
      </c>
      <c r="B135" s="16" t="s">
        <v>61</v>
      </c>
      <c r="C135" s="16" t="s">
        <v>86</v>
      </c>
      <c r="D135" s="16" t="s">
        <v>67</v>
      </c>
      <c r="E135" s="17">
        <f>E136</f>
        <v>65000</v>
      </c>
    </row>
    <row r="136" spans="1:5" ht="33">
      <c r="A136" s="14" t="s">
        <v>99</v>
      </c>
      <c r="B136" s="16" t="s">
        <v>61</v>
      </c>
      <c r="C136" s="16" t="s">
        <v>86</v>
      </c>
      <c r="D136" s="16" t="s">
        <v>98</v>
      </c>
      <c r="E136" s="17">
        <v>65000</v>
      </c>
    </row>
    <row r="137" spans="1:5" ht="16.5">
      <c r="A137" s="40" t="s">
        <v>39</v>
      </c>
      <c r="B137" s="21" t="s">
        <v>62</v>
      </c>
      <c r="C137" s="21"/>
      <c r="D137" s="21"/>
      <c r="E137" s="22">
        <f>E144+E138</f>
        <v>17819101.78</v>
      </c>
    </row>
    <row r="138" spans="1:5" ht="33">
      <c r="A138" s="14" t="s">
        <v>110</v>
      </c>
      <c r="B138" s="16" t="s">
        <v>62</v>
      </c>
      <c r="C138" s="16" t="s">
        <v>109</v>
      </c>
      <c r="D138" s="16"/>
      <c r="E138" s="17">
        <f>E142+E139</f>
        <v>2987200</v>
      </c>
    </row>
    <row r="139" spans="1:5" ht="33">
      <c r="A139" s="14" t="s">
        <v>11</v>
      </c>
      <c r="B139" s="16" t="s">
        <v>62</v>
      </c>
      <c r="C139" s="16" t="s">
        <v>109</v>
      </c>
      <c r="D139" s="16" t="s">
        <v>66</v>
      </c>
      <c r="E139" s="17">
        <f>E140</f>
        <v>170836</v>
      </c>
    </row>
    <row r="140" spans="1:5" ht="33">
      <c r="A140" s="14" t="s">
        <v>12</v>
      </c>
      <c r="B140" s="16" t="s">
        <v>62</v>
      </c>
      <c r="C140" s="16" t="s">
        <v>109</v>
      </c>
      <c r="D140" s="16" t="s">
        <v>67</v>
      </c>
      <c r="E140" s="17">
        <f>E141</f>
        <v>170836</v>
      </c>
    </row>
    <row r="141" spans="1:5" ht="33">
      <c r="A141" s="14" t="s">
        <v>99</v>
      </c>
      <c r="B141" s="16" t="s">
        <v>62</v>
      </c>
      <c r="C141" s="16" t="s">
        <v>109</v>
      </c>
      <c r="D141" s="16" t="s">
        <v>98</v>
      </c>
      <c r="E141" s="17">
        <f>104000+60836+6000</f>
        <v>170836</v>
      </c>
    </row>
    <row r="142" spans="1:5" ht="49.5">
      <c r="A142" s="18" t="s">
        <v>116</v>
      </c>
      <c r="B142" s="16" t="s">
        <v>62</v>
      </c>
      <c r="C142" s="16" t="s">
        <v>109</v>
      </c>
      <c r="D142" s="16" t="s">
        <v>112</v>
      </c>
      <c r="E142" s="17">
        <f>E143</f>
        <v>2816364</v>
      </c>
    </row>
    <row r="143" spans="1:5" ht="49.5">
      <c r="A143" s="18" t="s">
        <v>133</v>
      </c>
      <c r="B143" s="16" t="s">
        <v>62</v>
      </c>
      <c r="C143" s="16" t="s">
        <v>109</v>
      </c>
      <c r="D143" s="16" t="s">
        <v>130</v>
      </c>
      <c r="E143" s="17">
        <f>2876200-4000-60836+5000</f>
        <v>2816364</v>
      </c>
    </row>
    <row r="144" spans="1:5" ht="16.5">
      <c r="A144" s="14" t="s">
        <v>7</v>
      </c>
      <c r="B144" s="16" t="s">
        <v>62</v>
      </c>
      <c r="C144" s="16">
        <v>7000000</v>
      </c>
      <c r="D144" s="16"/>
      <c r="E144" s="17">
        <f>E145+E151+E154+E160+E169+E176+E163+E172</f>
        <v>14831901.78</v>
      </c>
    </row>
    <row r="145" spans="1:5" ht="16.5">
      <c r="A145" s="14" t="s">
        <v>40</v>
      </c>
      <c r="B145" s="16" t="s">
        <v>62</v>
      </c>
      <c r="C145" s="16">
        <v>7007001</v>
      </c>
      <c r="D145" s="16"/>
      <c r="E145" s="17">
        <f>E149+E146</f>
        <v>5486824.19</v>
      </c>
    </row>
    <row r="146" spans="1:5" ht="33">
      <c r="A146" s="14" t="s">
        <v>11</v>
      </c>
      <c r="B146" s="16" t="s">
        <v>62</v>
      </c>
      <c r="C146" s="16">
        <v>7007001</v>
      </c>
      <c r="D146" s="16" t="s">
        <v>66</v>
      </c>
      <c r="E146" s="17">
        <f>E147</f>
        <v>86384.3</v>
      </c>
    </row>
    <row r="147" spans="1:5" ht="33">
      <c r="A147" s="14" t="s">
        <v>12</v>
      </c>
      <c r="B147" s="16" t="s">
        <v>62</v>
      </c>
      <c r="C147" s="16">
        <v>7007001</v>
      </c>
      <c r="D147" s="16" t="s">
        <v>67</v>
      </c>
      <c r="E147" s="17">
        <f>E148</f>
        <v>86384.3</v>
      </c>
    </row>
    <row r="148" spans="1:6" ht="33">
      <c r="A148" s="14" t="s">
        <v>99</v>
      </c>
      <c r="B148" s="16" t="s">
        <v>62</v>
      </c>
      <c r="C148" s="16" t="s">
        <v>102</v>
      </c>
      <c r="D148" s="16" t="s">
        <v>98</v>
      </c>
      <c r="E148" s="17">
        <f>34992.3+48392+5000-2000</f>
        <v>86384.3</v>
      </c>
      <c r="F148" s="41">
        <v>-2000</v>
      </c>
    </row>
    <row r="149" spans="1:5" ht="16.5">
      <c r="A149" s="14" t="s">
        <v>13</v>
      </c>
      <c r="B149" s="16" t="s">
        <v>62</v>
      </c>
      <c r="C149" s="16">
        <v>7007001</v>
      </c>
      <c r="D149" s="16">
        <v>800</v>
      </c>
      <c r="E149" s="17">
        <f>E150</f>
        <v>5400439.890000001</v>
      </c>
    </row>
    <row r="150" spans="1:6" ht="49.5">
      <c r="A150" s="14" t="s">
        <v>27</v>
      </c>
      <c r="B150" s="16" t="s">
        <v>62</v>
      </c>
      <c r="C150" s="16">
        <v>7007001</v>
      </c>
      <c r="D150" s="16">
        <v>810</v>
      </c>
      <c r="E150" s="17">
        <f>4800000+565671.73+34768.16</f>
        <v>5400439.890000001</v>
      </c>
      <c r="F150" s="41">
        <f>565671.73+34768.16</f>
        <v>600439.89</v>
      </c>
    </row>
    <row r="151" spans="1:5" ht="16.5">
      <c r="A151" s="14" t="s">
        <v>41</v>
      </c>
      <c r="B151" s="16" t="s">
        <v>62</v>
      </c>
      <c r="C151" s="16">
        <v>7007002</v>
      </c>
      <c r="D151" s="16"/>
      <c r="E151" s="17">
        <f>E152</f>
        <v>503138</v>
      </c>
    </row>
    <row r="152" spans="1:5" ht="16.5">
      <c r="A152" s="14" t="s">
        <v>13</v>
      </c>
      <c r="B152" s="16" t="s">
        <v>62</v>
      </c>
      <c r="C152" s="16">
        <v>7007002</v>
      </c>
      <c r="D152" s="16">
        <v>800</v>
      </c>
      <c r="E152" s="17">
        <f>E153</f>
        <v>503138</v>
      </c>
    </row>
    <row r="153" spans="1:6" ht="49.5">
      <c r="A153" s="14" t="s">
        <v>27</v>
      </c>
      <c r="B153" s="16" t="s">
        <v>62</v>
      </c>
      <c r="C153" s="16">
        <v>7007002</v>
      </c>
      <c r="D153" s="16">
        <v>810</v>
      </c>
      <c r="E153" s="17">
        <f>600000-96862</f>
        <v>503138</v>
      </c>
      <c r="F153" s="41">
        <v>-96862</v>
      </c>
    </row>
    <row r="154" spans="1:5" ht="16.5">
      <c r="A154" s="14" t="s">
        <v>42</v>
      </c>
      <c r="B154" s="16" t="s">
        <v>62</v>
      </c>
      <c r="C154" s="16">
        <v>7007003</v>
      </c>
      <c r="D154" s="16"/>
      <c r="E154" s="17">
        <f>E158+E155</f>
        <v>305331.26</v>
      </c>
    </row>
    <row r="155" spans="1:5" ht="33">
      <c r="A155" s="14" t="s">
        <v>11</v>
      </c>
      <c r="B155" s="16" t="s">
        <v>62</v>
      </c>
      <c r="C155" s="16">
        <v>7007003</v>
      </c>
      <c r="D155" s="16" t="s">
        <v>66</v>
      </c>
      <c r="E155" s="17">
        <f>E156</f>
        <v>48000</v>
      </c>
    </row>
    <row r="156" spans="1:5" ht="33">
      <c r="A156" s="14" t="s">
        <v>12</v>
      </c>
      <c r="B156" s="16" t="s">
        <v>62</v>
      </c>
      <c r="C156" s="16">
        <v>7007003</v>
      </c>
      <c r="D156" s="16" t="s">
        <v>67</v>
      </c>
      <c r="E156" s="17">
        <f>E157</f>
        <v>48000</v>
      </c>
    </row>
    <row r="157" spans="1:5" ht="33">
      <c r="A157" s="14" t="s">
        <v>99</v>
      </c>
      <c r="B157" s="16" t="s">
        <v>62</v>
      </c>
      <c r="C157" s="16">
        <v>7007003</v>
      </c>
      <c r="D157" s="16" t="s">
        <v>98</v>
      </c>
      <c r="E157" s="17">
        <v>48000</v>
      </c>
    </row>
    <row r="158" spans="1:5" ht="16.5">
      <c r="A158" s="14" t="s">
        <v>13</v>
      </c>
      <c r="B158" s="16" t="s">
        <v>62</v>
      </c>
      <c r="C158" s="16">
        <v>7007003</v>
      </c>
      <c r="D158" s="16">
        <v>800</v>
      </c>
      <c r="E158" s="17">
        <f>E159</f>
        <v>257331.26</v>
      </c>
    </row>
    <row r="159" spans="1:6" ht="49.5">
      <c r="A159" s="14" t="s">
        <v>27</v>
      </c>
      <c r="B159" s="16" t="s">
        <v>62</v>
      </c>
      <c r="C159" s="16">
        <v>7007003</v>
      </c>
      <c r="D159" s="16">
        <v>810</v>
      </c>
      <c r="E159" s="17">
        <f>380000+40000-100000-62668.74</f>
        <v>257331.26</v>
      </c>
      <c r="F159" s="41">
        <v>-62668.74</v>
      </c>
    </row>
    <row r="160" spans="1:5" ht="16.5">
      <c r="A160" s="14" t="s">
        <v>43</v>
      </c>
      <c r="B160" s="16" t="s">
        <v>62</v>
      </c>
      <c r="C160" s="16">
        <v>7007004</v>
      </c>
      <c r="D160" s="16"/>
      <c r="E160" s="17">
        <f>E161</f>
        <v>3976700</v>
      </c>
    </row>
    <row r="161" spans="1:5" ht="16.5">
      <c r="A161" s="14" t="s">
        <v>13</v>
      </c>
      <c r="B161" s="16" t="s">
        <v>62</v>
      </c>
      <c r="C161" s="16">
        <v>7007004</v>
      </c>
      <c r="D161" s="16">
        <v>800</v>
      </c>
      <c r="E161" s="17">
        <f>E162</f>
        <v>3976700</v>
      </c>
    </row>
    <row r="162" spans="1:6" ht="49.5">
      <c r="A162" s="14" t="s">
        <v>27</v>
      </c>
      <c r="B162" s="16" t="s">
        <v>62</v>
      </c>
      <c r="C162" s="16">
        <v>7007004</v>
      </c>
      <c r="D162" s="16">
        <v>810</v>
      </c>
      <c r="E162" s="17">
        <f>3500000+476700</f>
        <v>3976700</v>
      </c>
      <c r="F162" s="41">
        <v>476700</v>
      </c>
    </row>
    <row r="163" spans="1:5" ht="16.5">
      <c r="A163" s="14" t="s">
        <v>69</v>
      </c>
      <c r="B163" s="16" t="s">
        <v>62</v>
      </c>
      <c r="C163" s="16" t="s">
        <v>68</v>
      </c>
      <c r="D163" s="16"/>
      <c r="E163" s="17">
        <f>E167+E164</f>
        <v>1288078.3299999998</v>
      </c>
    </row>
    <row r="164" spans="1:5" ht="33" hidden="1">
      <c r="A164" s="14" t="s">
        <v>11</v>
      </c>
      <c r="B164" s="16" t="s">
        <v>62</v>
      </c>
      <c r="C164" s="16" t="s">
        <v>68</v>
      </c>
      <c r="D164" s="16" t="s">
        <v>66</v>
      </c>
      <c r="E164" s="17">
        <f>E165</f>
        <v>0</v>
      </c>
    </row>
    <row r="165" spans="1:5" ht="33" hidden="1">
      <c r="A165" s="14" t="s">
        <v>12</v>
      </c>
      <c r="B165" s="16" t="s">
        <v>62</v>
      </c>
      <c r="C165" s="16" t="s">
        <v>68</v>
      </c>
      <c r="D165" s="16" t="s">
        <v>67</v>
      </c>
      <c r="E165" s="17">
        <f>E166</f>
        <v>0</v>
      </c>
    </row>
    <row r="166" spans="1:5" ht="33" hidden="1">
      <c r="A166" s="14" t="s">
        <v>99</v>
      </c>
      <c r="B166" s="16" t="s">
        <v>62</v>
      </c>
      <c r="C166" s="16" t="s">
        <v>68</v>
      </c>
      <c r="D166" s="16" t="s">
        <v>98</v>
      </c>
      <c r="E166" s="17">
        <f>44920-44920</f>
        <v>0</v>
      </c>
    </row>
    <row r="167" spans="1:5" ht="16.5">
      <c r="A167" s="14" t="s">
        <v>13</v>
      </c>
      <c r="B167" s="16" t="s">
        <v>62</v>
      </c>
      <c r="C167" s="16" t="s">
        <v>68</v>
      </c>
      <c r="D167" s="16">
        <v>800</v>
      </c>
      <c r="E167" s="17">
        <f>E168</f>
        <v>1288078.3299999998</v>
      </c>
    </row>
    <row r="168" spans="1:6" ht="49.5">
      <c r="A168" s="14" t="s">
        <v>27</v>
      </c>
      <c r="B168" s="16" t="s">
        <v>62</v>
      </c>
      <c r="C168" s="16" t="s">
        <v>68</v>
      </c>
      <c r="D168" s="16">
        <v>810</v>
      </c>
      <c r="E168" s="17">
        <f>3000000+2767370+649830-134320-4744920-31286.6-49235.5-190000-5000+30000-4359.57</f>
        <v>1288078.3299999998</v>
      </c>
      <c r="F168" s="41">
        <v>-4359.57</v>
      </c>
    </row>
    <row r="169" spans="1:5" ht="16.5">
      <c r="A169" s="14" t="s">
        <v>45</v>
      </c>
      <c r="B169" s="16" t="s">
        <v>62</v>
      </c>
      <c r="C169" s="16">
        <v>7007007</v>
      </c>
      <c r="D169" s="16"/>
      <c r="E169" s="17">
        <f>E170</f>
        <v>105000</v>
      </c>
    </row>
    <row r="170" spans="1:5" ht="16.5">
      <c r="A170" s="14" t="s">
        <v>13</v>
      </c>
      <c r="B170" s="16" t="s">
        <v>62</v>
      </c>
      <c r="C170" s="16">
        <v>7007007</v>
      </c>
      <c r="D170" s="16">
        <v>800</v>
      </c>
      <c r="E170" s="17">
        <f>E171</f>
        <v>105000</v>
      </c>
    </row>
    <row r="171" spans="1:5" ht="49.5">
      <c r="A171" s="14" t="s">
        <v>27</v>
      </c>
      <c r="B171" s="16" t="s">
        <v>62</v>
      </c>
      <c r="C171" s="16">
        <v>7007007</v>
      </c>
      <c r="D171" s="16">
        <v>810</v>
      </c>
      <c r="E171" s="17">
        <v>105000</v>
      </c>
    </row>
    <row r="172" spans="1:5" ht="16.5">
      <c r="A172" s="14" t="s">
        <v>129</v>
      </c>
      <c r="B172" s="16" t="s">
        <v>62</v>
      </c>
      <c r="C172" s="16" t="s">
        <v>128</v>
      </c>
      <c r="D172" s="16"/>
      <c r="E172" s="17">
        <f>E174</f>
        <v>2732830</v>
      </c>
    </row>
    <row r="173" spans="1:5" ht="33">
      <c r="A173" s="14" t="s">
        <v>11</v>
      </c>
      <c r="B173" s="16" t="s">
        <v>62</v>
      </c>
      <c r="C173" s="16" t="s">
        <v>128</v>
      </c>
      <c r="D173" s="16" t="s">
        <v>66</v>
      </c>
      <c r="E173" s="17">
        <f>E174</f>
        <v>2732830</v>
      </c>
    </row>
    <row r="174" spans="1:5" ht="33">
      <c r="A174" s="14" t="s">
        <v>12</v>
      </c>
      <c r="B174" s="16" t="s">
        <v>62</v>
      </c>
      <c r="C174" s="16" t="s">
        <v>128</v>
      </c>
      <c r="D174" s="16" t="s">
        <v>67</v>
      </c>
      <c r="E174" s="17">
        <f>E175</f>
        <v>2732830</v>
      </c>
    </row>
    <row r="175" spans="1:6" ht="33">
      <c r="A175" s="14" t="s">
        <v>99</v>
      </c>
      <c r="B175" s="16" t="s">
        <v>62</v>
      </c>
      <c r="C175" s="16" t="s">
        <v>128</v>
      </c>
      <c r="D175" s="16" t="s">
        <v>98</v>
      </c>
      <c r="E175" s="17">
        <f>3000000-267170</f>
        <v>2732830</v>
      </c>
      <c r="F175" s="41">
        <v>-267170</v>
      </c>
    </row>
    <row r="176" spans="1:5" ht="33">
      <c r="A176" s="14" t="s">
        <v>44</v>
      </c>
      <c r="B176" s="16" t="s">
        <v>62</v>
      </c>
      <c r="C176" s="16">
        <v>7007009</v>
      </c>
      <c r="D176" s="16"/>
      <c r="E176" s="17">
        <f>E177</f>
        <v>434000</v>
      </c>
    </row>
    <row r="177" spans="1:5" ht="16.5">
      <c r="A177" s="14" t="s">
        <v>13</v>
      </c>
      <c r="B177" s="16" t="s">
        <v>62</v>
      </c>
      <c r="C177" s="16">
        <v>7007009</v>
      </c>
      <c r="D177" s="16">
        <v>800</v>
      </c>
      <c r="E177" s="17">
        <f>E178</f>
        <v>434000</v>
      </c>
    </row>
    <row r="178" spans="1:6" ht="50.25" thickBot="1">
      <c r="A178" s="14" t="s">
        <v>27</v>
      </c>
      <c r="B178" s="16" t="s">
        <v>62</v>
      </c>
      <c r="C178" s="16">
        <v>7007009</v>
      </c>
      <c r="D178" s="16">
        <v>810</v>
      </c>
      <c r="E178" s="17">
        <f>99000+90000*4-25000</f>
        <v>434000</v>
      </c>
      <c r="F178" s="41">
        <v>-25000</v>
      </c>
    </row>
    <row r="179" spans="1:5" ht="17.25" thickBot="1">
      <c r="A179" s="3" t="s">
        <v>46</v>
      </c>
      <c r="B179" s="8">
        <v>1000</v>
      </c>
      <c r="C179" s="8"/>
      <c r="D179" s="8"/>
      <c r="E179" s="7">
        <f>E180+E185</f>
        <v>322910.72</v>
      </c>
    </row>
    <row r="180" spans="1:5" ht="16.5">
      <c r="A180" s="10" t="s">
        <v>47</v>
      </c>
      <c r="B180" s="12">
        <v>1001</v>
      </c>
      <c r="C180" s="12">
        <v>7000000</v>
      </c>
      <c r="D180" s="12"/>
      <c r="E180" s="13">
        <f>E181</f>
        <v>302910.72</v>
      </c>
    </row>
    <row r="181" spans="1:5" ht="16.5">
      <c r="A181" s="14" t="s">
        <v>48</v>
      </c>
      <c r="B181" s="16">
        <v>1001</v>
      </c>
      <c r="C181" s="16">
        <v>7001651</v>
      </c>
      <c r="D181" s="16"/>
      <c r="E181" s="17">
        <f>E182</f>
        <v>302910.72</v>
      </c>
    </row>
    <row r="182" spans="1:5" ht="16.5">
      <c r="A182" s="14" t="s">
        <v>49</v>
      </c>
      <c r="B182" s="16">
        <v>1001</v>
      </c>
      <c r="C182" s="16">
        <v>7001651</v>
      </c>
      <c r="D182" s="16">
        <v>300</v>
      </c>
      <c r="E182" s="17">
        <f>E183</f>
        <v>302910.72</v>
      </c>
    </row>
    <row r="183" spans="1:5" ht="49.5">
      <c r="A183" s="18" t="s">
        <v>93</v>
      </c>
      <c r="B183" s="16">
        <v>1001</v>
      </c>
      <c r="C183" s="16">
        <v>7001651</v>
      </c>
      <c r="D183" s="16" t="s">
        <v>91</v>
      </c>
      <c r="E183" s="17">
        <f>E184</f>
        <v>302910.72</v>
      </c>
    </row>
    <row r="184" spans="1:5" ht="49.5">
      <c r="A184" s="18" t="s">
        <v>94</v>
      </c>
      <c r="B184" s="16">
        <v>1001</v>
      </c>
      <c r="C184" s="16">
        <v>7001651</v>
      </c>
      <c r="D184" s="16" t="s">
        <v>92</v>
      </c>
      <c r="E184" s="17">
        <f>302020+890.72</f>
        <v>302910.72</v>
      </c>
    </row>
    <row r="185" spans="1:5" ht="33">
      <c r="A185" s="43" t="s">
        <v>119</v>
      </c>
      <c r="B185" s="12" t="s">
        <v>117</v>
      </c>
      <c r="C185" s="12">
        <v>7000000</v>
      </c>
      <c r="D185" s="12"/>
      <c r="E185" s="13">
        <f>E186</f>
        <v>20000</v>
      </c>
    </row>
    <row r="186" spans="1:5" ht="16.5">
      <c r="A186" s="14" t="s">
        <v>20</v>
      </c>
      <c r="B186" s="16" t="s">
        <v>117</v>
      </c>
      <c r="C186" s="16" t="s">
        <v>118</v>
      </c>
      <c r="D186" s="16"/>
      <c r="E186" s="17">
        <f>E187</f>
        <v>20000</v>
      </c>
    </row>
    <row r="187" spans="1:5" ht="16.5">
      <c r="A187" s="14" t="s">
        <v>49</v>
      </c>
      <c r="B187" s="16" t="s">
        <v>117</v>
      </c>
      <c r="C187" s="16" t="s">
        <v>118</v>
      </c>
      <c r="D187" s="16">
        <v>300</v>
      </c>
      <c r="E187" s="17">
        <f>E188</f>
        <v>20000</v>
      </c>
    </row>
    <row r="188" spans="1:5" ht="49.5">
      <c r="A188" s="18" t="s">
        <v>93</v>
      </c>
      <c r="B188" s="16" t="s">
        <v>117</v>
      </c>
      <c r="C188" s="16" t="s">
        <v>118</v>
      </c>
      <c r="D188" s="16" t="s">
        <v>91</v>
      </c>
      <c r="E188" s="17">
        <f>E189</f>
        <v>20000</v>
      </c>
    </row>
    <row r="189" spans="1:6" ht="50.25" thickBot="1">
      <c r="A189" s="18" t="s">
        <v>94</v>
      </c>
      <c r="B189" s="16" t="s">
        <v>117</v>
      </c>
      <c r="C189" s="16" t="s">
        <v>118</v>
      </c>
      <c r="D189" s="16" t="s">
        <v>92</v>
      </c>
      <c r="E189" s="17">
        <v>20000</v>
      </c>
      <c r="F189" s="41">
        <v>5000</v>
      </c>
    </row>
    <row r="190" spans="1:6" ht="17.25" thickBot="1">
      <c r="A190" s="44" t="s">
        <v>50</v>
      </c>
      <c r="B190" s="46"/>
      <c r="C190" s="46"/>
      <c r="D190" s="46"/>
      <c r="E190" s="47">
        <f>E179+E82+E45+E7</f>
        <v>73362707.78</v>
      </c>
      <c r="F190" s="41">
        <f>SUM(F7:F189)</f>
        <v>698431.0000000002</v>
      </c>
    </row>
    <row r="192" ht="16.5">
      <c r="F192" s="41">
        <v>698431</v>
      </c>
    </row>
    <row r="193" spans="5:6" ht="16.5">
      <c r="E193" s="41"/>
      <c r="F193" s="41">
        <f>F190-F192</f>
        <v>0</v>
      </c>
    </row>
    <row r="194" ht="16.5">
      <c r="E194" s="50"/>
    </row>
    <row r="195" ht="16.5">
      <c r="E195" s="50"/>
    </row>
    <row r="197" ht="16.5">
      <c r="E197" s="50"/>
    </row>
    <row r="198" ht="16.5">
      <c r="E198" s="1">
        <v>73199625.18</v>
      </c>
    </row>
    <row r="199" ht="16.5">
      <c r="E199" s="50">
        <f>E190-E198</f>
        <v>163082.59999999404</v>
      </c>
    </row>
  </sheetData>
  <sheetProtection/>
  <mergeCells count="3">
    <mergeCell ref="B2:E2"/>
    <mergeCell ref="A3:E3"/>
    <mergeCell ref="B1:E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view="pageBreakPreview" zoomScaleSheetLayoutView="100" workbookViewId="0" topLeftCell="A1">
      <selection activeCell="C2" sqref="C2:F2"/>
    </sheetView>
  </sheetViews>
  <sheetFormatPr defaultColWidth="9.00390625" defaultRowHeight="15.75"/>
  <cols>
    <col min="1" max="1" width="58.125" style="1" customWidth="1"/>
    <col min="2" max="2" width="7.375" style="2" customWidth="1"/>
    <col min="3" max="5" width="9.00390625" style="1" customWidth="1"/>
    <col min="6" max="6" width="19.75390625" style="1" customWidth="1"/>
    <col min="7" max="7" width="15.125" style="1" bestFit="1" customWidth="1"/>
    <col min="8" max="8" width="11.25390625" style="1" customWidth="1"/>
    <col min="9" max="16384" width="9.00390625" style="1" customWidth="1"/>
  </cols>
  <sheetData>
    <row r="1" spans="2:6" ht="76.5" customHeight="1">
      <c r="B1" s="1"/>
      <c r="C1" s="61" t="s">
        <v>135</v>
      </c>
      <c r="D1" s="61"/>
      <c r="E1" s="61"/>
      <c r="F1" s="61"/>
    </row>
    <row r="2" spans="3:6" ht="76.5" customHeight="1">
      <c r="C2" s="61" t="s">
        <v>85</v>
      </c>
      <c r="D2" s="61"/>
      <c r="E2" s="61"/>
      <c r="F2" s="61"/>
    </row>
    <row r="3" spans="1:6" ht="47.25" customHeight="1">
      <c r="A3" s="62" t="s">
        <v>77</v>
      </c>
      <c r="B3" s="62"/>
      <c r="C3" s="63"/>
      <c r="D3" s="63"/>
      <c r="E3" s="63"/>
      <c r="F3" s="63"/>
    </row>
    <row r="5" ht="17.25" thickBot="1">
      <c r="F5" s="1" t="s">
        <v>0</v>
      </c>
    </row>
    <row r="6" spans="1:6" ht="33.75" thickBot="1">
      <c r="A6" s="3" t="s">
        <v>1</v>
      </c>
      <c r="B6" s="4" t="s">
        <v>78</v>
      </c>
      <c r="C6" s="5" t="s">
        <v>2</v>
      </c>
      <c r="D6" s="5" t="s">
        <v>3</v>
      </c>
      <c r="E6" s="5" t="s">
        <v>4</v>
      </c>
      <c r="F6" s="6" t="s">
        <v>76</v>
      </c>
    </row>
    <row r="7" spans="1:6" ht="17.25" thickBot="1">
      <c r="A7" s="3" t="s">
        <v>79</v>
      </c>
      <c r="B7" s="4">
        <v>112</v>
      </c>
      <c r="C7" s="5"/>
      <c r="D7" s="5"/>
      <c r="E7" s="5"/>
      <c r="F7" s="7">
        <f>F8+F20</f>
        <v>700342.7600000001</v>
      </c>
    </row>
    <row r="8" spans="1:6" ht="17.25" thickBot="1">
      <c r="A8" s="3" t="s">
        <v>5</v>
      </c>
      <c r="B8" s="4">
        <v>112</v>
      </c>
      <c r="C8" s="8" t="s">
        <v>54</v>
      </c>
      <c r="D8" s="9"/>
      <c r="E8" s="9"/>
      <c r="F8" s="7">
        <f>F9</f>
        <v>606050.0000000001</v>
      </c>
    </row>
    <row r="9" spans="1:6" ht="49.5">
      <c r="A9" s="10" t="s">
        <v>6</v>
      </c>
      <c r="B9" s="11">
        <v>112</v>
      </c>
      <c r="C9" s="12" t="s">
        <v>51</v>
      </c>
      <c r="D9" s="12"/>
      <c r="E9" s="12"/>
      <c r="F9" s="13">
        <f>F10</f>
        <v>606050.0000000001</v>
      </c>
    </row>
    <row r="10" spans="1:6" ht="16.5">
      <c r="A10" s="14" t="s">
        <v>7</v>
      </c>
      <c r="B10" s="15">
        <v>112</v>
      </c>
      <c r="C10" s="16" t="s">
        <v>51</v>
      </c>
      <c r="D10" s="16">
        <v>7000000</v>
      </c>
      <c r="E10" s="16"/>
      <c r="F10" s="17">
        <f>F11</f>
        <v>606050.0000000001</v>
      </c>
    </row>
    <row r="11" spans="1:6" ht="33">
      <c r="A11" s="14" t="s">
        <v>8</v>
      </c>
      <c r="B11" s="15">
        <v>112</v>
      </c>
      <c r="C11" s="16" t="s">
        <v>51</v>
      </c>
      <c r="D11" s="16">
        <v>7001005</v>
      </c>
      <c r="E11" s="16"/>
      <c r="F11" s="17">
        <f>F12+F15+F18</f>
        <v>606050.0000000001</v>
      </c>
    </row>
    <row r="12" spans="1:6" ht="66">
      <c r="A12" s="14" t="s">
        <v>9</v>
      </c>
      <c r="B12" s="15">
        <v>112</v>
      </c>
      <c r="C12" s="16" t="s">
        <v>51</v>
      </c>
      <c r="D12" s="16">
        <v>7001005</v>
      </c>
      <c r="E12" s="16">
        <v>100</v>
      </c>
      <c r="F12" s="17">
        <f>F13</f>
        <v>280122.81</v>
      </c>
    </row>
    <row r="13" spans="1:6" ht="16.5">
      <c r="A13" s="14" t="s">
        <v>10</v>
      </c>
      <c r="B13" s="15">
        <v>112</v>
      </c>
      <c r="C13" s="16" t="s">
        <v>51</v>
      </c>
      <c r="D13" s="16">
        <v>7001005</v>
      </c>
      <c r="E13" s="16">
        <v>120</v>
      </c>
      <c r="F13" s="17">
        <f>F14</f>
        <v>280122.81</v>
      </c>
    </row>
    <row r="14" spans="1:6" ht="66">
      <c r="A14" s="18" t="s">
        <v>95</v>
      </c>
      <c r="B14" s="15">
        <v>112</v>
      </c>
      <c r="C14" s="16" t="s">
        <v>51</v>
      </c>
      <c r="D14" s="16">
        <v>7001005</v>
      </c>
      <c r="E14" s="16" t="s">
        <v>96</v>
      </c>
      <c r="F14" s="17">
        <f>353920-77420+3600+22.81</f>
        <v>280122.81</v>
      </c>
    </row>
    <row r="15" spans="1:6" ht="33">
      <c r="A15" s="14" t="s">
        <v>11</v>
      </c>
      <c r="B15" s="15">
        <v>112</v>
      </c>
      <c r="C15" s="16" t="s">
        <v>51</v>
      </c>
      <c r="D15" s="16">
        <v>7001005</v>
      </c>
      <c r="E15" s="16">
        <v>200</v>
      </c>
      <c r="F15" s="17">
        <f>F16</f>
        <v>325183.27</v>
      </c>
    </row>
    <row r="16" spans="1:6" ht="33">
      <c r="A16" s="14" t="s">
        <v>12</v>
      </c>
      <c r="B16" s="15">
        <v>112</v>
      </c>
      <c r="C16" s="16" t="s">
        <v>51</v>
      </c>
      <c r="D16" s="16">
        <v>7001005</v>
      </c>
      <c r="E16" s="16">
        <v>240</v>
      </c>
      <c r="F16" s="17">
        <f>F17</f>
        <v>325183.27</v>
      </c>
    </row>
    <row r="17" spans="1:6" ht="33">
      <c r="A17" s="18" t="s">
        <v>99</v>
      </c>
      <c r="B17" s="15">
        <v>112</v>
      </c>
      <c r="C17" s="16" t="s">
        <v>51</v>
      </c>
      <c r="D17" s="16">
        <v>7001005</v>
      </c>
      <c r="E17" s="16" t="s">
        <v>98</v>
      </c>
      <c r="F17" s="17">
        <f>152030+77420+100000-3600-643.92-22.81</f>
        <v>325183.27</v>
      </c>
    </row>
    <row r="18" spans="1:6" ht="16.5">
      <c r="A18" s="14" t="s">
        <v>13</v>
      </c>
      <c r="B18" s="15">
        <v>112</v>
      </c>
      <c r="C18" s="16" t="s">
        <v>51</v>
      </c>
      <c r="D18" s="16">
        <v>7001005</v>
      </c>
      <c r="E18" s="16">
        <v>800</v>
      </c>
      <c r="F18" s="17">
        <f>F19</f>
        <v>743.92</v>
      </c>
    </row>
    <row r="19" spans="1:6" ht="17.25" thickBot="1">
      <c r="A19" s="14" t="s">
        <v>14</v>
      </c>
      <c r="B19" s="15">
        <v>112</v>
      </c>
      <c r="C19" s="16" t="s">
        <v>51</v>
      </c>
      <c r="D19" s="16">
        <v>7001005</v>
      </c>
      <c r="E19" s="16">
        <v>852</v>
      </c>
      <c r="F19" s="17">
        <f>100+643.92</f>
        <v>743.92</v>
      </c>
    </row>
    <row r="20" spans="1:6" ht="17.25" thickBot="1">
      <c r="A20" s="3" t="s">
        <v>46</v>
      </c>
      <c r="B20" s="4">
        <v>112</v>
      </c>
      <c r="C20" s="8">
        <v>1000</v>
      </c>
      <c r="D20" s="8"/>
      <c r="E20" s="8"/>
      <c r="F20" s="7">
        <f>F21</f>
        <v>94292.76</v>
      </c>
    </row>
    <row r="21" spans="1:6" ht="16.5">
      <c r="A21" s="10" t="s">
        <v>47</v>
      </c>
      <c r="B21" s="11">
        <v>112</v>
      </c>
      <c r="C21" s="12">
        <v>1001</v>
      </c>
      <c r="D21" s="12">
        <v>7000000</v>
      </c>
      <c r="E21" s="12"/>
      <c r="F21" s="13">
        <f>F22</f>
        <v>94292.76</v>
      </c>
    </row>
    <row r="22" spans="1:6" ht="16.5">
      <c r="A22" s="14" t="s">
        <v>48</v>
      </c>
      <c r="B22" s="15">
        <v>112</v>
      </c>
      <c r="C22" s="16">
        <v>1001</v>
      </c>
      <c r="D22" s="16">
        <v>7001651</v>
      </c>
      <c r="E22" s="16"/>
      <c r="F22" s="17">
        <f>F23</f>
        <v>94292.76</v>
      </c>
    </row>
    <row r="23" spans="1:6" ht="16.5">
      <c r="A23" s="14" t="s">
        <v>49</v>
      </c>
      <c r="B23" s="15">
        <v>112</v>
      </c>
      <c r="C23" s="16">
        <v>1001</v>
      </c>
      <c r="D23" s="16">
        <v>7001651</v>
      </c>
      <c r="E23" s="16">
        <v>300</v>
      </c>
      <c r="F23" s="17">
        <f>F24</f>
        <v>94292.76</v>
      </c>
    </row>
    <row r="24" spans="1:6" ht="49.5">
      <c r="A24" s="18" t="s">
        <v>93</v>
      </c>
      <c r="B24" s="15">
        <v>112</v>
      </c>
      <c r="C24" s="16">
        <v>1001</v>
      </c>
      <c r="D24" s="16">
        <v>7001651</v>
      </c>
      <c r="E24" s="16" t="s">
        <v>91</v>
      </c>
      <c r="F24" s="17">
        <f>F25</f>
        <v>94292.76</v>
      </c>
    </row>
    <row r="25" spans="1:6" ht="50.25" thickBot="1">
      <c r="A25" s="18" t="s">
        <v>94</v>
      </c>
      <c r="B25" s="15">
        <v>112</v>
      </c>
      <c r="C25" s="16">
        <v>1001</v>
      </c>
      <c r="D25" s="16">
        <v>7001651</v>
      </c>
      <c r="E25" s="16" t="s">
        <v>92</v>
      </c>
      <c r="F25" s="17">
        <f>100997-6704.24</f>
        <v>94292.76</v>
      </c>
    </row>
    <row r="26" spans="1:6" ht="17.25" thickBot="1">
      <c r="A26" s="3" t="s">
        <v>80</v>
      </c>
      <c r="B26" s="4">
        <v>130</v>
      </c>
      <c r="C26" s="5"/>
      <c r="D26" s="5"/>
      <c r="E26" s="5"/>
      <c r="F26" s="7">
        <f>F27+F54+F91+F188</f>
        <v>72662365.02</v>
      </c>
    </row>
    <row r="27" spans="1:6" ht="17.25" thickBot="1">
      <c r="A27" s="3" t="s">
        <v>5</v>
      </c>
      <c r="B27" s="4">
        <v>130</v>
      </c>
      <c r="C27" s="8" t="s">
        <v>54</v>
      </c>
      <c r="D27" s="9"/>
      <c r="E27" s="9"/>
      <c r="F27" s="7">
        <f>F28+F37+F32</f>
        <v>142320.6</v>
      </c>
    </row>
    <row r="28" spans="1:6" ht="49.5">
      <c r="A28" s="19" t="s">
        <v>15</v>
      </c>
      <c r="B28" s="20">
        <v>130</v>
      </c>
      <c r="C28" s="21" t="s">
        <v>52</v>
      </c>
      <c r="D28" s="21"/>
      <c r="E28" s="21"/>
      <c r="F28" s="22">
        <f>F29</f>
        <v>39006.6</v>
      </c>
    </row>
    <row r="29" spans="1:6" ht="16.5">
      <c r="A29" s="14" t="s">
        <v>16</v>
      </c>
      <c r="B29" s="15">
        <v>130</v>
      </c>
      <c r="C29" s="16" t="s">
        <v>52</v>
      </c>
      <c r="D29" s="16">
        <v>7001017</v>
      </c>
      <c r="E29" s="16"/>
      <c r="F29" s="17">
        <f>F30</f>
        <v>39006.6</v>
      </c>
    </row>
    <row r="30" spans="1:6" ht="16.5">
      <c r="A30" s="14" t="s">
        <v>17</v>
      </c>
      <c r="B30" s="15">
        <v>130</v>
      </c>
      <c r="C30" s="16" t="s">
        <v>52</v>
      </c>
      <c r="D30" s="16">
        <v>7001017</v>
      </c>
      <c r="E30" s="16">
        <v>500</v>
      </c>
      <c r="F30" s="17">
        <f>F31</f>
        <v>39006.6</v>
      </c>
    </row>
    <row r="31" spans="1:6" ht="16.5">
      <c r="A31" s="14" t="s">
        <v>18</v>
      </c>
      <c r="B31" s="15">
        <v>130</v>
      </c>
      <c r="C31" s="16" t="s">
        <v>52</v>
      </c>
      <c r="D31" s="16">
        <v>7001017</v>
      </c>
      <c r="E31" s="16">
        <v>540</v>
      </c>
      <c r="F31" s="17">
        <v>39006.6</v>
      </c>
    </row>
    <row r="32" spans="1:6" ht="16.5" hidden="1">
      <c r="A32" s="19" t="s">
        <v>19</v>
      </c>
      <c r="B32" s="20">
        <v>130</v>
      </c>
      <c r="C32" s="21" t="s">
        <v>53</v>
      </c>
      <c r="D32" s="21"/>
      <c r="E32" s="21"/>
      <c r="F32" s="22">
        <f>F33</f>
        <v>0</v>
      </c>
    </row>
    <row r="33" spans="1:6" ht="16.5" hidden="1">
      <c r="A33" s="14" t="s">
        <v>7</v>
      </c>
      <c r="B33" s="15">
        <v>130</v>
      </c>
      <c r="C33" s="16" t="s">
        <v>53</v>
      </c>
      <c r="D33" s="16">
        <v>7000000</v>
      </c>
      <c r="E33" s="16"/>
      <c r="F33" s="17">
        <f>F34</f>
        <v>0</v>
      </c>
    </row>
    <row r="34" spans="1:6" ht="16.5" hidden="1">
      <c r="A34" s="14" t="s">
        <v>20</v>
      </c>
      <c r="B34" s="15">
        <v>130</v>
      </c>
      <c r="C34" s="16" t="s">
        <v>53</v>
      </c>
      <c r="D34" s="16">
        <v>7000012</v>
      </c>
      <c r="E34" s="16"/>
      <c r="F34" s="17">
        <f>F35</f>
        <v>0</v>
      </c>
    </row>
    <row r="35" spans="1:6" ht="16.5" hidden="1">
      <c r="A35" s="14" t="s">
        <v>13</v>
      </c>
      <c r="B35" s="15">
        <v>130</v>
      </c>
      <c r="C35" s="16" t="s">
        <v>53</v>
      </c>
      <c r="D35" s="16">
        <v>7000012</v>
      </c>
      <c r="E35" s="16">
        <v>800</v>
      </c>
      <c r="F35" s="17">
        <f>F36</f>
        <v>0</v>
      </c>
    </row>
    <row r="36" spans="1:6" ht="16.5" hidden="1">
      <c r="A36" s="14" t="s">
        <v>21</v>
      </c>
      <c r="B36" s="15">
        <v>130</v>
      </c>
      <c r="C36" s="16" t="s">
        <v>53</v>
      </c>
      <c r="D36" s="16">
        <v>7000012</v>
      </c>
      <c r="E36" s="16">
        <v>870</v>
      </c>
      <c r="F36" s="17"/>
    </row>
    <row r="37" spans="1:6" ht="16.5">
      <c r="A37" s="19" t="s">
        <v>22</v>
      </c>
      <c r="B37" s="20">
        <v>130</v>
      </c>
      <c r="C37" s="21" t="s">
        <v>55</v>
      </c>
      <c r="D37" s="21"/>
      <c r="E37" s="21"/>
      <c r="F37" s="22">
        <f>F42+F46+F38+F50</f>
        <v>103314</v>
      </c>
    </row>
    <row r="38" spans="1:6" ht="33">
      <c r="A38" s="14" t="s">
        <v>104</v>
      </c>
      <c r="B38" s="15">
        <v>130</v>
      </c>
      <c r="C38" s="16" t="s">
        <v>55</v>
      </c>
      <c r="D38" s="16" t="s">
        <v>103</v>
      </c>
      <c r="E38" s="16"/>
      <c r="F38" s="17">
        <f>F40</f>
        <v>64619</v>
      </c>
    </row>
    <row r="39" spans="1:6" ht="33">
      <c r="A39" s="14" t="s">
        <v>11</v>
      </c>
      <c r="B39" s="15">
        <v>130</v>
      </c>
      <c r="C39" s="16" t="s">
        <v>55</v>
      </c>
      <c r="D39" s="16" t="s">
        <v>103</v>
      </c>
      <c r="E39" s="16" t="s">
        <v>66</v>
      </c>
      <c r="F39" s="17">
        <f>F40</f>
        <v>64619</v>
      </c>
    </row>
    <row r="40" spans="1:6" ht="33">
      <c r="A40" s="14" t="s">
        <v>12</v>
      </c>
      <c r="B40" s="15">
        <v>130</v>
      </c>
      <c r="C40" s="16" t="s">
        <v>55</v>
      </c>
      <c r="D40" s="16" t="s">
        <v>103</v>
      </c>
      <c r="E40" s="16">
        <v>240</v>
      </c>
      <c r="F40" s="17">
        <f>F41</f>
        <v>64619</v>
      </c>
    </row>
    <row r="41" spans="1:6" ht="49.5">
      <c r="A41" s="18" t="s">
        <v>97</v>
      </c>
      <c r="B41" s="15">
        <v>130</v>
      </c>
      <c r="C41" s="16" t="s">
        <v>55</v>
      </c>
      <c r="D41" s="16" t="s">
        <v>103</v>
      </c>
      <c r="E41" s="16" t="s">
        <v>98</v>
      </c>
      <c r="F41" s="17">
        <f>22000+150000+37249+10000-78000+46200-48000-74830</f>
        <v>64619</v>
      </c>
    </row>
    <row r="42" spans="1:6" ht="33">
      <c r="A42" s="14" t="s">
        <v>75</v>
      </c>
      <c r="B42" s="15">
        <v>130</v>
      </c>
      <c r="C42" s="16" t="s">
        <v>55</v>
      </c>
      <c r="D42" s="16" t="s">
        <v>90</v>
      </c>
      <c r="E42" s="16"/>
      <c r="F42" s="17">
        <f>F44</f>
        <v>13215</v>
      </c>
    </row>
    <row r="43" spans="1:6" ht="33">
      <c r="A43" s="14" t="s">
        <v>11</v>
      </c>
      <c r="B43" s="15">
        <v>130</v>
      </c>
      <c r="C43" s="16" t="s">
        <v>55</v>
      </c>
      <c r="D43" s="16" t="s">
        <v>90</v>
      </c>
      <c r="E43" s="16" t="s">
        <v>66</v>
      </c>
      <c r="F43" s="17">
        <f>F44</f>
        <v>13215</v>
      </c>
    </row>
    <row r="44" spans="1:6" ht="33">
      <c r="A44" s="14" t="s">
        <v>12</v>
      </c>
      <c r="B44" s="15">
        <v>130</v>
      </c>
      <c r="C44" s="16" t="s">
        <v>55</v>
      </c>
      <c r="D44" s="16" t="s">
        <v>90</v>
      </c>
      <c r="E44" s="16">
        <v>240</v>
      </c>
      <c r="F44" s="17">
        <f>F45</f>
        <v>13215</v>
      </c>
    </row>
    <row r="45" spans="1:6" ht="49.5">
      <c r="A45" s="18" t="s">
        <v>97</v>
      </c>
      <c r="B45" s="15">
        <v>130</v>
      </c>
      <c r="C45" s="16" t="s">
        <v>55</v>
      </c>
      <c r="D45" s="16" t="s">
        <v>90</v>
      </c>
      <c r="E45" s="16" t="s">
        <v>98</v>
      </c>
      <c r="F45" s="17">
        <f>10215+21000-18000</f>
        <v>13215</v>
      </c>
    </row>
    <row r="46" spans="1:6" ht="49.5">
      <c r="A46" s="14" t="s">
        <v>23</v>
      </c>
      <c r="B46" s="15">
        <v>130</v>
      </c>
      <c r="C46" s="16" t="s">
        <v>55</v>
      </c>
      <c r="D46" s="16">
        <v>7001202</v>
      </c>
      <c r="E46" s="16"/>
      <c r="F46" s="17">
        <f>F47</f>
        <v>200</v>
      </c>
    </row>
    <row r="47" spans="1:6" ht="33">
      <c r="A47" s="14" t="s">
        <v>11</v>
      </c>
      <c r="B47" s="15">
        <v>130</v>
      </c>
      <c r="C47" s="16" t="s">
        <v>55</v>
      </c>
      <c r="D47" s="16">
        <v>7001202</v>
      </c>
      <c r="E47" s="16" t="s">
        <v>66</v>
      </c>
      <c r="F47" s="17">
        <f>F48</f>
        <v>200</v>
      </c>
    </row>
    <row r="48" spans="1:6" ht="33">
      <c r="A48" s="23" t="s">
        <v>12</v>
      </c>
      <c r="B48" s="15">
        <v>130</v>
      </c>
      <c r="C48" s="24" t="s">
        <v>55</v>
      </c>
      <c r="D48" s="24">
        <v>7001202</v>
      </c>
      <c r="E48" s="24" t="s">
        <v>67</v>
      </c>
      <c r="F48" s="25">
        <f>F49</f>
        <v>200</v>
      </c>
    </row>
    <row r="49" spans="1:6" ht="33">
      <c r="A49" s="26" t="s">
        <v>99</v>
      </c>
      <c r="B49" s="27">
        <v>130</v>
      </c>
      <c r="C49" s="24" t="s">
        <v>55</v>
      </c>
      <c r="D49" s="24">
        <v>7001202</v>
      </c>
      <c r="E49" s="24" t="s">
        <v>98</v>
      </c>
      <c r="F49" s="25">
        <v>200</v>
      </c>
    </row>
    <row r="50" spans="1:6" ht="33">
      <c r="A50" s="14" t="s">
        <v>64</v>
      </c>
      <c r="B50" s="15">
        <v>130</v>
      </c>
      <c r="C50" s="16" t="s">
        <v>55</v>
      </c>
      <c r="D50" s="16" t="s">
        <v>63</v>
      </c>
      <c r="E50" s="16"/>
      <c r="F50" s="28">
        <f>F51</f>
        <v>25280</v>
      </c>
    </row>
    <row r="51" spans="1:6" ht="33">
      <c r="A51" s="14" t="s">
        <v>11</v>
      </c>
      <c r="B51" s="15">
        <v>130</v>
      </c>
      <c r="C51" s="16" t="s">
        <v>55</v>
      </c>
      <c r="D51" s="16" t="s">
        <v>63</v>
      </c>
      <c r="E51" s="16" t="s">
        <v>66</v>
      </c>
      <c r="F51" s="28">
        <f>F52</f>
        <v>25280</v>
      </c>
    </row>
    <row r="52" spans="1:6" ht="33">
      <c r="A52" s="23" t="s">
        <v>12</v>
      </c>
      <c r="B52" s="27">
        <v>130</v>
      </c>
      <c r="C52" s="24" t="s">
        <v>55</v>
      </c>
      <c r="D52" s="24" t="s">
        <v>63</v>
      </c>
      <c r="E52" s="24" t="s">
        <v>67</v>
      </c>
      <c r="F52" s="29">
        <f>F53</f>
        <v>25280</v>
      </c>
    </row>
    <row r="53" spans="1:6" ht="33.75" thickBot="1">
      <c r="A53" s="18" t="s">
        <v>99</v>
      </c>
      <c r="B53" s="30">
        <v>130</v>
      </c>
      <c r="C53" s="24" t="s">
        <v>55</v>
      </c>
      <c r="D53" s="24" t="s">
        <v>63</v>
      </c>
      <c r="E53" s="24" t="s">
        <v>98</v>
      </c>
      <c r="F53" s="29">
        <v>25280</v>
      </c>
    </row>
    <row r="54" spans="1:6" ht="16.5" customHeight="1" thickBot="1">
      <c r="A54" s="3" t="s">
        <v>24</v>
      </c>
      <c r="B54" s="4">
        <v>130</v>
      </c>
      <c r="C54" s="8" t="s">
        <v>56</v>
      </c>
      <c r="D54" s="8"/>
      <c r="E54" s="8"/>
      <c r="F54" s="7">
        <f>F55+F60</f>
        <v>47219283.76</v>
      </c>
    </row>
    <row r="55" spans="1:6" ht="16.5" hidden="1">
      <c r="A55" s="31" t="s">
        <v>25</v>
      </c>
      <c r="B55" s="11">
        <v>130</v>
      </c>
      <c r="C55" s="12" t="s">
        <v>57</v>
      </c>
      <c r="D55" s="12"/>
      <c r="E55" s="12"/>
      <c r="F55" s="13">
        <f>F56</f>
        <v>0</v>
      </c>
    </row>
    <row r="56" spans="1:6" ht="16.5" hidden="1">
      <c r="A56" s="14" t="s">
        <v>7</v>
      </c>
      <c r="B56" s="15">
        <v>130</v>
      </c>
      <c r="C56" s="16" t="s">
        <v>57</v>
      </c>
      <c r="D56" s="16">
        <v>7000000</v>
      </c>
      <c r="E56" s="16"/>
      <c r="F56" s="17">
        <f>F57</f>
        <v>0</v>
      </c>
    </row>
    <row r="57" spans="1:6" ht="66" hidden="1">
      <c r="A57" s="14" t="s">
        <v>26</v>
      </c>
      <c r="B57" s="15">
        <v>130</v>
      </c>
      <c r="C57" s="16" t="s">
        <v>57</v>
      </c>
      <c r="D57" s="16">
        <v>7001845</v>
      </c>
      <c r="E57" s="16"/>
      <c r="F57" s="17">
        <f>F58</f>
        <v>0</v>
      </c>
    </row>
    <row r="58" spans="1:6" ht="16.5" hidden="1">
      <c r="A58" s="14" t="s">
        <v>13</v>
      </c>
      <c r="B58" s="15">
        <v>130</v>
      </c>
      <c r="C58" s="16" t="s">
        <v>57</v>
      </c>
      <c r="D58" s="16">
        <v>7001845</v>
      </c>
      <c r="E58" s="16">
        <v>800</v>
      </c>
      <c r="F58" s="17">
        <f>F59</f>
        <v>0</v>
      </c>
    </row>
    <row r="59" spans="1:6" ht="49.5" hidden="1">
      <c r="A59" s="14" t="s">
        <v>27</v>
      </c>
      <c r="B59" s="15">
        <v>130</v>
      </c>
      <c r="C59" s="16" t="s">
        <v>57</v>
      </c>
      <c r="D59" s="16">
        <v>7001845</v>
      </c>
      <c r="E59" s="16">
        <v>810</v>
      </c>
      <c r="F59" s="17"/>
    </row>
    <row r="60" spans="1:7" ht="16.5">
      <c r="A60" s="32" t="s">
        <v>28</v>
      </c>
      <c r="B60" s="15">
        <v>130</v>
      </c>
      <c r="C60" s="16" t="s">
        <v>58</v>
      </c>
      <c r="D60" s="16"/>
      <c r="E60" s="16"/>
      <c r="F60" s="22">
        <f>F68+F88+F61+F65</f>
        <v>47219283.76</v>
      </c>
      <c r="G60" s="50">
        <f>'Приложение 7'!E51-'Приложение 9'!F60</f>
        <v>0</v>
      </c>
    </row>
    <row r="61" spans="1:7" s="2" customFormat="1" ht="49.5">
      <c r="A61" s="33" t="s">
        <v>31</v>
      </c>
      <c r="B61" s="34">
        <v>130</v>
      </c>
      <c r="C61" s="16" t="s">
        <v>58</v>
      </c>
      <c r="D61" s="16">
        <v>1931617</v>
      </c>
      <c r="E61" s="34"/>
      <c r="F61" s="17">
        <f>F62</f>
        <v>12418386.08</v>
      </c>
      <c r="G61" s="50">
        <f>'Приложение 7'!E52-'Приложение 9'!F61</f>
        <v>0</v>
      </c>
    </row>
    <row r="62" spans="1:7" s="2" customFormat="1" ht="33">
      <c r="A62" s="33" t="s">
        <v>11</v>
      </c>
      <c r="B62" s="34">
        <v>130</v>
      </c>
      <c r="C62" s="16" t="s">
        <v>58</v>
      </c>
      <c r="D62" s="16">
        <v>1931617</v>
      </c>
      <c r="E62" s="34" t="s">
        <v>105</v>
      </c>
      <c r="F62" s="17">
        <f>F63</f>
        <v>12418386.08</v>
      </c>
      <c r="G62" s="50">
        <f>'Приложение 7'!E53-'Приложение 9'!F62</f>
        <v>0</v>
      </c>
    </row>
    <row r="63" spans="1:7" s="2" customFormat="1" ht="33">
      <c r="A63" s="33" t="s">
        <v>106</v>
      </c>
      <c r="B63" s="34">
        <v>130</v>
      </c>
      <c r="C63" s="16" t="s">
        <v>58</v>
      </c>
      <c r="D63" s="16">
        <v>1931617</v>
      </c>
      <c r="E63" s="34">
        <v>240</v>
      </c>
      <c r="F63" s="17">
        <f>F64</f>
        <v>12418386.08</v>
      </c>
      <c r="G63" s="50">
        <f>'Приложение 7'!E54-'Приложение 9'!F63</f>
        <v>0</v>
      </c>
    </row>
    <row r="64" spans="1:7" s="2" customFormat="1" ht="33">
      <c r="A64" s="18" t="s">
        <v>99</v>
      </c>
      <c r="B64" s="15">
        <v>130</v>
      </c>
      <c r="C64" s="16" t="s">
        <v>58</v>
      </c>
      <c r="D64" s="16" t="s">
        <v>122</v>
      </c>
      <c r="E64" s="16" t="s">
        <v>98</v>
      </c>
      <c r="F64" s="17">
        <f>11719955.08+698431</f>
        <v>12418386.08</v>
      </c>
      <c r="G64" s="50">
        <f>'Приложение 7'!E55-'Приложение 9'!F64</f>
        <v>0</v>
      </c>
    </row>
    <row r="65" spans="1:7" s="2" customFormat="1" ht="49.5">
      <c r="A65" s="33" t="s">
        <v>123</v>
      </c>
      <c r="B65" s="35">
        <v>130</v>
      </c>
      <c r="C65" s="16" t="s">
        <v>58</v>
      </c>
      <c r="D65" s="16" t="s">
        <v>124</v>
      </c>
      <c r="E65" s="34"/>
      <c r="F65" s="17">
        <f>F66</f>
        <v>13681917.1</v>
      </c>
      <c r="G65" s="50">
        <f>'Приложение 7'!E56-'Приложение 9'!F65</f>
        <v>0</v>
      </c>
    </row>
    <row r="66" spans="1:7" s="2" customFormat="1" ht="49.5">
      <c r="A66" s="14" t="s">
        <v>116</v>
      </c>
      <c r="B66" s="15">
        <v>130</v>
      </c>
      <c r="C66" s="16" t="s">
        <v>58</v>
      </c>
      <c r="D66" s="16" t="s">
        <v>124</v>
      </c>
      <c r="E66" s="34">
        <v>400</v>
      </c>
      <c r="F66" s="17">
        <f>F67</f>
        <v>13681917.1</v>
      </c>
      <c r="G66" s="50">
        <f>'Приложение 7'!E57-'Приложение 9'!F66</f>
        <v>0</v>
      </c>
    </row>
    <row r="67" spans="1:7" s="2" customFormat="1" ht="66">
      <c r="A67" s="18" t="s">
        <v>115</v>
      </c>
      <c r="B67" s="35">
        <v>130</v>
      </c>
      <c r="C67" s="16" t="s">
        <v>58</v>
      </c>
      <c r="D67" s="16" t="s">
        <v>124</v>
      </c>
      <c r="E67" s="16" t="s">
        <v>113</v>
      </c>
      <c r="F67" s="17">
        <v>13681917.1</v>
      </c>
      <c r="G67" s="50">
        <f>'Приложение 7'!E58-'Приложение 9'!F67</f>
        <v>0</v>
      </c>
    </row>
    <row r="68" spans="1:7" ht="16.5">
      <c r="A68" s="14" t="s">
        <v>7</v>
      </c>
      <c r="B68" s="15">
        <v>130</v>
      </c>
      <c r="C68" s="16" t="s">
        <v>58</v>
      </c>
      <c r="D68" s="16">
        <v>7000000</v>
      </c>
      <c r="E68" s="16"/>
      <c r="F68" s="17">
        <f>F69+F72+F82+F76</f>
        <v>21118980.58</v>
      </c>
      <c r="G68" s="50">
        <f>'Приложение 7'!E59-'Приложение 9'!F68</f>
        <v>0</v>
      </c>
    </row>
    <row r="69" spans="1:7" ht="16.5">
      <c r="A69" s="14" t="s">
        <v>29</v>
      </c>
      <c r="B69" s="15">
        <v>130</v>
      </c>
      <c r="C69" s="16" t="s">
        <v>58</v>
      </c>
      <c r="D69" s="16">
        <v>7001619</v>
      </c>
      <c r="E69" s="16"/>
      <c r="F69" s="17">
        <f>F71</f>
        <v>333900</v>
      </c>
      <c r="G69" s="50">
        <f>'Приложение 7'!E60-'Приложение 9'!F69</f>
        <v>0</v>
      </c>
    </row>
    <row r="70" spans="1:7" ht="16.5">
      <c r="A70" s="14" t="s">
        <v>13</v>
      </c>
      <c r="B70" s="15">
        <v>130</v>
      </c>
      <c r="C70" s="16" t="s">
        <v>58</v>
      </c>
      <c r="D70" s="16">
        <v>7001619</v>
      </c>
      <c r="E70" s="16" t="s">
        <v>100</v>
      </c>
      <c r="F70" s="17">
        <f>F71</f>
        <v>333900</v>
      </c>
      <c r="G70" s="50">
        <f>'Приложение 7'!E61-'Приложение 9'!F70</f>
        <v>0</v>
      </c>
    </row>
    <row r="71" spans="1:7" ht="49.5">
      <c r="A71" s="14" t="s">
        <v>27</v>
      </c>
      <c r="B71" s="15">
        <v>130</v>
      </c>
      <c r="C71" s="16" t="s">
        <v>58</v>
      </c>
      <c r="D71" s="16">
        <v>7001619</v>
      </c>
      <c r="E71" s="16">
        <v>810</v>
      </c>
      <c r="F71" s="17">
        <f>127000+150000+100000-43100</f>
        <v>333900</v>
      </c>
      <c r="G71" s="50">
        <f>'Приложение 7'!E62-'Приложение 9'!F71</f>
        <v>0</v>
      </c>
    </row>
    <row r="72" spans="1:7" ht="33">
      <c r="A72" s="14" t="s">
        <v>30</v>
      </c>
      <c r="B72" s="15">
        <v>130</v>
      </c>
      <c r="C72" s="16" t="s">
        <v>58</v>
      </c>
      <c r="D72" s="16">
        <v>7007006</v>
      </c>
      <c r="E72" s="16"/>
      <c r="F72" s="17">
        <f>F73</f>
        <v>7802621.190000001</v>
      </c>
      <c r="G72" s="50">
        <f>'Приложение 7'!E63-'Приложение 9'!F72</f>
        <v>0</v>
      </c>
    </row>
    <row r="73" spans="1:7" ht="33">
      <c r="A73" s="14" t="s">
        <v>11</v>
      </c>
      <c r="B73" s="15">
        <v>130</v>
      </c>
      <c r="C73" s="16" t="s">
        <v>58</v>
      </c>
      <c r="D73" s="16">
        <v>7007006</v>
      </c>
      <c r="E73" s="16">
        <v>200</v>
      </c>
      <c r="F73" s="17">
        <f>F74</f>
        <v>7802621.190000001</v>
      </c>
      <c r="G73" s="50">
        <f>'Приложение 7'!E64-'Приложение 9'!F73</f>
        <v>0</v>
      </c>
    </row>
    <row r="74" spans="1:7" ht="33">
      <c r="A74" s="14" t="s">
        <v>12</v>
      </c>
      <c r="B74" s="15">
        <v>130</v>
      </c>
      <c r="C74" s="16" t="s">
        <v>58</v>
      </c>
      <c r="D74" s="16">
        <v>7007006</v>
      </c>
      <c r="E74" s="16">
        <v>240</v>
      </c>
      <c r="F74" s="17">
        <f>F75</f>
        <v>7802621.190000001</v>
      </c>
      <c r="G74" s="50">
        <f>'Приложение 7'!E65-'Приложение 9'!F74</f>
        <v>0</v>
      </c>
    </row>
    <row r="75" spans="1:7" ht="33">
      <c r="A75" s="18" t="s">
        <v>99</v>
      </c>
      <c r="B75" s="15">
        <v>130</v>
      </c>
      <c r="C75" s="16" t="s">
        <v>58</v>
      </c>
      <c r="D75" s="16">
        <v>7007006</v>
      </c>
      <c r="E75" s="16" t="s">
        <v>98</v>
      </c>
      <c r="F75" s="17">
        <f>5831670+260519.75+2700000-556110.94-890.72-44236.66-7962.6-350367.64-30000</f>
        <v>7802621.190000001</v>
      </c>
      <c r="G75" s="50">
        <f>'Приложение 7'!E66-'Приложение 9'!F75</f>
        <v>0</v>
      </c>
    </row>
    <row r="76" spans="1:7" ht="33">
      <c r="A76" s="14" t="s">
        <v>121</v>
      </c>
      <c r="B76" s="15">
        <v>130</v>
      </c>
      <c r="C76" s="16" t="s">
        <v>58</v>
      </c>
      <c r="D76" s="16" t="s">
        <v>120</v>
      </c>
      <c r="E76" s="16"/>
      <c r="F76" s="17">
        <f>F80+F77</f>
        <v>799860.59</v>
      </c>
      <c r="G76" s="50">
        <f>'Приложение 7'!E67-'Приложение 9'!F76</f>
        <v>0</v>
      </c>
    </row>
    <row r="77" spans="1:7" ht="33">
      <c r="A77" s="14" t="s">
        <v>11</v>
      </c>
      <c r="B77" s="15">
        <v>130</v>
      </c>
      <c r="C77" s="16" t="s">
        <v>58</v>
      </c>
      <c r="D77" s="16" t="s">
        <v>120</v>
      </c>
      <c r="E77" s="16">
        <v>200</v>
      </c>
      <c r="F77" s="17">
        <f>F78</f>
        <v>115766</v>
      </c>
      <c r="G77" s="50">
        <f>'Приложение 7'!E68-'Приложение 9'!F77</f>
        <v>0</v>
      </c>
    </row>
    <row r="78" spans="1:7" ht="33">
      <c r="A78" s="14" t="s">
        <v>12</v>
      </c>
      <c r="B78" s="15">
        <v>130</v>
      </c>
      <c r="C78" s="16" t="s">
        <v>58</v>
      </c>
      <c r="D78" s="16" t="s">
        <v>120</v>
      </c>
      <c r="E78" s="16">
        <v>240</v>
      </c>
      <c r="F78" s="17">
        <f>F79</f>
        <v>115766</v>
      </c>
      <c r="G78" s="50">
        <f>'Приложение 7'!E69-'Приложение 9'!F78</f>
        <v>0</v>
      </c>
    </row>
    <row r="79" spans="1:7" ht="33">
      <c r="A79" s="18" t="s">
        <v>99</v>
      </c>
      <c r="B79" s="35">
        <v>130</v>
      </c>
      <c r="C79" s="16" t="s">
        <v>58</v>
      </c>
      <c r="D79" s="16" t="s">
        <v>125</v>
      </c>
      <c r="E79" s="16" t="s">
        <v>98</v>
      </c>
      <c r="F79" s="17">
        <f>99000+16766</f>
        <v>115766</v>
      </c>
      <c r="G79" s="50">
        <f>'Приложение 7'!E70-'Приложение 9'!F79</f>
        <v>0</v>
      </c>
    </row>
    <row r="80" spans="1:7" ht="49.5">
      <c r="A80" s="14" t="s">
        <v>116</v>
      </c>
      <c r="B80" s="15">
        <v>130</v>
      </c>
      <c r="C80" s="16" t="s">
        <v>58</v>
      </c>
      <c r="D80" s="16" t="s">
        <v>120</v>
      </c>
      <c r="E80" s="16" t="s">
        <v>112</v>
      </c>
      <c r="F80" s="17">
        <f>F81</f>
        <v>684094.59</v>
      </c>
      <c r="G80" s="50">
        <f>'Приложение 7'!E71-'Приложение 9'!F80</f>
        <v>0</v>
      </c>
    </row>
    <row r="81" spans="1:7" ht="66">
      <c r="A81" s="18" t="s">
        <v>115</v>
      </c>
      <c r="B81" s="35">
        <v>130</v>
      </c>
      <c r="C81" s="16" t="s">
        <v>58</v>
      </c>
      <c r="D81" s="16" t="s">
        <v>120</v>
      </c>
      <c r="E81" s="16" t="s">
        <v>113</v>
      </c>
      <c r="F81" s="17">
        <f>684095.9-1.31</f>
        <v>684094.59</v>
      </c>
      <c r="G81" s="50">
        <f>'Приложение 7'!E72-'Приложение 9'!F81</f>
        <v>0</v>
      </c>
    </row>
    <row r="82" spans="1:7" ht="49.5">
      <c r="A82" s="14" t="s">
        <v>32</v>
      </c>
      <c r="B82" s="15">
        <v>130</v>
      </c>
      <c r="C82" s="16" t="s">
        <v>58</v>
      </c>
      <c r="D82" s="16">
        <v>7007200</v>
      </c>
      <c r="E82" s="16"/>
      <c r="F82" s="17">
        <f>F83+F86</f>
        <v>12182598.799999997</v>
      </c>
      <c r="G82" s="50">
        <f>'Приложение 7'!E73-'Приложение 9'!F82</f>
        <v>0</v>
      </c>
    </row>
    <row r="83" spans="1:7" ht="33">
      <c r="A83" s="14" t="s">
        <v>11</v>
      </c>
      <c r="B83" s="15">
        <v>130</v>
      </c>
      <c r="C83" s="16" t="s">
        <v>58</v>
      </c>
      <c r="D83" s="16">
        <v>7007200</v>
      </c>
      <c r="E83" s="16">
        <v>200</v>
      </c>
      <c r="F83" s="17">
        <f>F84</f>
        <v>5526351.939999999</v>
      </c>
      <c r="G83" s="50">
        <f>'Приложение 7'!E74-'Приложение 9'!F83</f>
        <v>0</v>
      </c>
    </row>
    <row r="84" spans="1:7" ht="33">
      <c r="A84" s="14" t="s">
        <v>12</v>
      </c>
      <c r="B84" s="15">
        <v>130</v>
      </c>
      <c r="C84" s="16" t="s">
        <v>58</v>
      </c>
      <c r="D84" s="16">
        <v>7007200</v>
      </c>
      <c r="E84" s="16">
        <v>240</v>
      </c>
      <c r="F84" s="17">
        <f>F85</f>
        <v>5526351.939999999</v>
      </c>
      <c r="G84" s="50">
        <f>'Приложение 7'!E75-'Приложение 9'!F84</f>
        <v>0</v>
      </c>
    </row>
    <row r="85" spans="1:7" ht="33">
      <c r="A85" s="18" t="s">
        <v>99</v>
      </c>
      <c r="B85" s="15">
        <v>130</v>
      </c>
      <c r="C85" s="16" t="s">
        <v>58</v>
      </c>
      <c r="D85" s="16">
        <v>7007200</v>
      </c>
      <c r="E85" s="16" t="s">
        <v>98</v>
      </c>
      <c r="F85" s="17">
        <f>4955530+2448503.78-568592.9-310400-150000-684095.9-37249+330559.64-457903.68</f>
        <v>5526351.939999999</v>
      </c>
      <c r="G85" s="50">
        <f>'Приложение 7'!E76-'Приложение 9'!F85</f>
        <v>0</v>
      </c>
    </row>
    <row r="86" spans="1:7" ht="16.5">
      <c r="A86" s="14" t="s">
        <v>13</v>
      </c>
      <c r="B86" s="15">
        <v>130</v>
      </c>
      <c r="C86" s="16" t="s">
        <v>58</v>
      </c>
      <c r="D86" s="16">
        <v>7007200</v>
      </c>
      <c r="E86" s="16" t="s">
        <v>100</v>
      </c>
      <c r="F86" s="17">
        <f>F87</f>
        <v>6656246.859999999</v>
      </c>
      <c r="G86" s="50">
        <f>'Приложение 7'!E77-'Приложение 9'!F86</f>
        <v>0</v>
      </c>
    </row>
    <row r="87" spans="1:7" ht="49.5">
      <c r="A87" s="14" t="s">
        <v>27</v>
      </c>
      <c r="B87" s="15">
        <v>130</v>
      </c>
      <c r="C87" s="16" t="s">
        <v>58</v>
      </c>
      <c r="D87" s="16">
        <v>7007200</v>
      </c>
      <c r="E87" s="16">
        <v>810</v>
      </c>
      <c r="F87" s="17">
        <f>800000+3000000+33669+679603-16766-42118+1811127.02+295500+35000+60231.84</f>
        <v>6656246.859999999</v>
      </c>
      <c r="G87" s="50">
        <f>'Приложение 7'!E78-'Приложение 9'!F87</f>
        <v>0</v>
      </c>
    </row>
    <row r="88" spans="1:7" ht="1.5" customHeight="1" thickBot="1">
      <c r="A88" s="14" t="s">
        <v>31</v>
      </c>
      <c r="B88" s="15">
        <v>130</v>
      </c>
      <c r="C88" s="16" t="s">
        <v>58</v>
      </c>
      <c r="D88" s="16">
        <v>1931617</v>
      </c>
      <c r="E88" s="16"/>
      <c r="F88" s="17">
        <f>F89</f>
        <v>0</v>
      </c>
      <c r="G88" s="50">
        <f>'Приложение 7'!E79-'Приложение 9'!F88</f>
        <v>0</v>
      </c>
    </row>
    <row r="89" spans="1:7" ht="33.75" hidden="1" thickBot="1">
      <c r="A89" s="14" t="s">
        <v>11</v>
      </c>
      <c r="B89" s="15">
        <v>130</v>
      </c>
      <c r="C89" s="16" t="s">
        <v>58</v>
      </c>
      <c r="D89" s="16">
        <v>1931617</v>
      </c>
      <c r="E89" s="16">
        <v>200</v>
      </c>
      <c r="F89" s="17">
        <f>F90</f>
        <v>0</v>
      </c>
      <c r="G89" s="50">
        <f>'Приложение 7'!E80-'Приложение 9'!F89</f>
        <v>0</v>
      </c>
    </row>
    <row r="90" spans="1:7" ht="33.75" hidden="1" thickBot="1">
      <c r="A90" s="23" t="s">
        <v>12</v>
      </c>
      <c r="B90" s="27">
        <v>130</v>
      </c>
      <c r="C90" s="24" t="s">
        <v>58</v>
      </c>
      <c r="D90" s="24">
        <v>1931617</v>
      </c>
      <c r="E90" s="24">
        <v>240</v>
      </c>
      <c r="F90" s="25"/>
      <c r="G90" s="50">
        <f>'Приложение 7'!E81-'Приложение 9'!F90</f>
        <v>0</v>
      </c>
    </row>
    <row r="91" spans="1:7" ht="17.25" thickBot="1">
      <c r="A91" s="3" t="s">
        <v>65</v>
      </c>
      <c r="B91" s="36">
        <v>130</v>
      </c>
      <c r="C91" s="8" t="s">
        <v>59</v>
      </c>
      <c r="D91" s="8"/>
      <c r="E91" s="8"/>
      <c r="F91" s="7">
        <f>F92+F110+F146</f>
        <v>25072142.700000003</v>
      </c>
      <c r="G91" s="50">
        <f>'Приложение 7'!E82-'Приложение 9'!F91</f>
        <v>0</v>
      </c>
    </row>
    <row r="92" spans="1:7" ht="16.5">
      <c r="A92" s="37" t="s">
        <v>33</v>
      </c>
      <c r="B92" s="11">
        <v>130</v>
      </c>
      <c r="C92" s="38" t="s">
        <v>60</v>
      </c>
      <c r="D92" s="38"/>
      <c r="E92" s="38"/>
      <c r="F92" s="39">
        <f>F97+F100+F106+F93</f>
        <v>299988.16000000003</v>
      </c>
      <c r="G92" s="50">
        <f>'Приложение 7'!E83-'Приложение 9'!F92</f>
        <v>0</v>
      </c>
    </row>
    <row r="93" spans="1:7" ht="33">
      <c r="A93" s="14" t="s">
        <v>104</v>
      </c>
      <c r="B93" s="15">
        <v>130</v>
      </c>
      <c r="C93" s="16" t="s">
        <v>60</v>
      </c>
      <c r="D93" s="16" t="s">
        <v>103</v>
      </c>
      <c r="E93" s="16"/>
      <c r="F93" s="17">
        <f>F94</f>
        <v>8000</v>
      </c>
      <c r="G93" s="50">
        <f>'Приложение 7'!E84-'Приложение 9'!F93</f>
        <v>0</v>
      </c>
    </row>
    <row r="94" spans="1:7" ht="33">
      <c r="A94" s="14" t="s">
        <v>11</v>
      </c>
      <c r="B94" s="15">
        <v>130</v>
      </c>
      <c r="C94" s="16" t="s">
        <v>60</v>
      </c>
      <c r="D94" s="16" t="s">
        <v>103</v>
      </c>
      <c r="E94" s="16" t="s">
        <v>66</v>
      </c>
      <c r="F94" s="17">
        <f>F95</f>
        <v>8000</v>
      </c>
      <c r="G94" s="50">
        <f>'Приложение 7'!E85-'Приложение 9'!F94</f>
        <v>0</v>
      </c>
    </row>
    <row r="95" spans="1:7" ht="33">
      <c r="A95" s="14" t="s">
        <v>12</v>
      </c>
      <c r="B95" s="15">
        <v>130</v>
      </c>
      <c r="C95" s="16" t="s">
        <v>60</v>
      </c>
      <c r="D95" s="16" t="s">
        <v>103</v>
      </c>
      <c r="E95" s="16" t="s">
        <v>67</v>
      </c>
      <c r="F95" s="17">
        <f>F96</f>
        <v>8000</v>
      </c>
      <c r="G95" s="50">
        <f>'Приложение 7'!E86-'Приложение 9'!F95</f>
        <v>0</v>
      </c>
    </row>
    <row r="96" spans="1:7" ht="33">
      <c r="A96" s="14" t="s">
        <v>99</v>
      </c>
      <c r="B96" s="15">
        <v>130</v>
      </c>
      <c r="C96" s="16" t="s">
        <v>60</v>
      </c>
      <c r="D96" s="16" t="s">
        <v>103</v>
      </c>
      <c r="E96" s="16" t="s">
        <v>98</v>
      </c>
      <c r="F96" s="17">
        <f>100000-92000</f>
        <v>8000</v>
      </c>
      <c r="G96" s="50">
        <f>'Приложение 7'!E87-'Приложение 9'!F96</f>
        <v>0</v>
      </c>
    </row>
    <row r="97" spans="1:7" ht="0.75" customHeight="1" hidden="1">
      <c r="A97" s="51" t="s">
        <v>34</v>
      </c>
      <c r="B97" s="55">
        <v>130</v>
      </c>
      <c r="C97" s="52" t="s">
        <v>60</v>
      </c>
      <c r="D97" s="52" t="s">
        <v>70</v>
      </c>
      <c r="E97" s="52"/>
      <c r="F97" s="53">
        <f>F98</f>
        <v>0</v>
      </c>
      <c r="G97" s="50">
        <f>'Приложение 7'!E88-'Приложение 9'!F97</f>
        <v>0</v>
      </c>
    </row>
    <row r="98" spans="1:7" ht="49.5" hidden="1">
      <c r="A98" s="54" t="s">
        <v>73</v>
      </c>
      <c r="B98" s="55">
        <v>130</v>
      </c>
      <c r="C98" s="52" t="s">
        <v>60</v>
      </c>
      <c r="D98" s="52" t="s">
        <v>70</v>
      </c>
      <c r="E98" s="52" t="s">
        <v>71</v>
      </c>
      <c r="F98" s="53">
        <f>F99</f>
        <v>0</v>
      </c>
      <c r="G98" s="50">
        <f>'Приложение 7'!E89-'Приложение 9'!F98</f>
        <v>0</v>
      </c>
    </row>
    <row r="99" spans="1:7" ht="49.5" hidden="1">
      <c r="A99" s="54" t="s">
        <v>74</v>
      </c>
      <c r="B99" s="55">
        <v>130</v>
      </c>
      <c r="C99" s="52" t="s">
        <v>60</v>
      </c>
      <c r="D99" s="52" t="s">
        <v>70</v>
      </c>
      <c r="E99" s="52" t="s">
        <v>72</v>
      </c>
      <c r="F99" s="53"/>
      <c r="G99" s="50">
        <f>'Приложение 7'!E90-'Приложение 9'!F99</f>
        <v>0</v>
      </c>
    </row>
    <row r="100" spans="1:7" ht="33">
      <c r="A100" s="14" t="s">
        <v>64</v>
      </c>
      <c r="B100" s="15">
        <v>130</v>
      </c>
      <c r="C100" s="16" t="s">
        <v>60</v>
      </c>
      <c r="D100" s="16" t="s">
        <v>63</v>
      </c>
      <c r="E100" s="16"/>
      <c r="F100" s="17">
        <f>F101+F104</f>
        <v>22000</v>
      </c>
      <c r="G100" s="50">
        <f>'Приложение 7'!E91-'Приложение 9'!F100</f>
        <v>0</v>
      </c>
    </row>
    <row r="101" spans="1:7" ht="33" hidden="1">
      <c r="A101" s="14" t="s">
        <v>11</v>
      </c>
      <c r="B101" s="15">
        <v>130</v>
      </c>
      <c r="C101" s="16" t="s">
        <v>60</v>
      </c>
      <c r="D101" s="16" t="s">
        <v>63</v>
      </c>
      <c r="E101" s="16" t="s">
        <v>66</v>
      </c>
      <c r="F101" s="17">
        <f>F102</f>
        <v>0</v>
      </c>
      <c r="G101" s="50">
        <f>'Приложение 7'!E92-'Приложение 9'!F101</f>
        <v>0</v>
      </c>
    </row>
    <row r="102" spans="1:7" ht="33" hidden="1">
      <c r="A102" s="14" t="s">
        <v>12</v>
      </c>
      <c r="B102" s="15">
        <v>130</v>
      </c>
      <c r="C102" s="16" t="s">
        <v>60</v>
      </c>
      <c r="D102" s="16" t="s">
        <v>63</v>
      </c>
      <c r="E102" s="16" t="s">
        <v>67</v>
      </c>
      <c r="F102" s="17">
        <f>F103</f>
        <v>0</v>
      </c>
      <c r="G102" s="50">
        <f>'Приложение 7'!E93-'Приложение 9'!F102</f>
        <v>0</v>
      </c>
    </row>
    <row r="103" spans="1:7" ht="33" hidden="1">
      <c r="A103" s="14" t="s">
        <v>99</v>
      </c>
      <c r="B103" s="15">
        <v>130</v>
      </c>
      <c r="C103" s="16" t="s">
        <v>60</v>
      </c>
      <c r="D103" s="16" t="s">
        <v>63</v>
      </c>
      <c r="E103" s="16" t="s">
        <v>98</v>
      </c>
      <c r="F103" s="17">
        <v>0</v>
      </c>
      <c r="G103" s="50">
        <f>'Приложение 7'!E94-'Приложение 9'!F103</f>
        <v>0</v>
      </c>
    </row>
    <row r="104" spans="1:7" ht="16.5">
      <c r="A104" s="14" t="s">
        <v>13</v>
      </c>
      <c r="B104" s="15">
        <v>130</v>
      </c>
      <c r="C104" s="16" t="s">
        <v>60</v>
      </c>
      <c r="D104" s="16" t="s">
        <v>63</v>
      </c>
      <c r="E104" s="16">
        <v>800</v>
      </c>
      <c r="F104" s="17">
        <f>F105</f>
        <v>22000</v>
      </c>
      <c r="G104" s="50">
        <f>'Приложение 7'!E95-'Приложение 9'!F104</f>
        <v>0</v>
      </c>
    </row>
    <row r="105" spans="1:7" ht="49.5">
      <c r="A105" s="14" t="s">
        <v>27</v>
      </c>
      <c r="B105" s="15">
        <v>130</v>
      </c>
      <c r="C105" s="16" t="s">
        <v>60</v>
      </c>
      <c r="D105" s="16" t="s">
        <v>63</v>
      </c>
      <c r="E105" s="16">
        <v>810</v>
      </c>
      <c r="F105" s="17">
        <f>50000-28000</f>
        <v>22000</v>
      </c>
      <c r="G105" s="50">
        <f>'Приложение 7'!E96-'Приложение 9'!F105</f>
        <v>0</v>
      </c>
    </row>
    <row r="106" spans="1:7" ht="33">
      <c r="A106" s="14" t="s">
        <v>35</v>
      </c>
      <c r="B106" s="15">
        <v>130</v>
      </c>
      <c r="C106" s="16" t="s">
        <v>60</v>
      </c>
      <c r="D106" s="16">
        <v>7009801</v>
      </c>
      <c r="E106" s="16"/>
      <c r="F106" s="17">
        <f>F107</f>
        <v>269988.16000000003</v>
      </c>
      <c r="G106" s="50">
        <f>'Приложение 7'!E97-'Приложение 9'!F106</f>
        <v>0</v>
      </c>
    </row>
    <row r="107" spans="1:7" ht="33">
      <c r="A107" s="14" t="s">
        <v>11</v>
      </c>
      <c r="B107" s="15">
        <v>130</v>
      </c>
      <c r="C107" s="16" t="s">
        <v>60</v>
      </c>
      <c r="D107" s="16">
        <v>7009801</v>
      </c>
      <c r="E107" s="16" t="s">
        <v>66</v>
      </c>
      <c r="F107" s="17">
        <f>F108</f>
        <v>269988.16000000003</v>
      </c>
      <c r="G107" s="50">
        <f>'Приложение 7'!E98-'Приложение 9'!F107</f>
        <v>0</v>
      </c>
    </row>
    <row r="108" spans="1:7" ht="33">
      <c r="A108" s="14" t="s">
        <v>12</v>
      </c>
      <c r="B108" s="15">
        <v>130</v>
      </c>
      <c r="C108" s="16" t="s">
        <v>60</v>
      </c>
      <c r="D108" s="16">
        <v>7009801</v>
      </c>
      <c r="E108" s="16" t="s">
        <v>67</v>
      </c>
      <c r="F108" s="17">
        <f>F109</f>
        <v>269988.16000000003</v>
      </c>
      <c r="G108" s="50">
        <f>'Приложение 7'!E99-'Приложение 9'!F108</f>
        <v>0</v>
      </c>
    </row>
    <row r="109" spans="1:7" ht="33">
      <c r="A109" s="14" t="s">
        <v>99</v>
      </c>
      <c r="B109" s="15">
        <v>130</v>
      </c>
      <c r="C109" s="16" t="s">
        <v>60</v>
      </c>
      <c r="D109" s="16" t="s">
        <v>101</v>
      </c>
      <c r="E109" s="16" t="s">
        <v>98</v>
      </c>
      <c r="F109" s="17">
        <f>30000*12-90712.68+700.84</f>
        <v>269988.16000000003</v>
      </c>
      <c r="G109" s="50">
        <f>'Приложение 7'!E100-'Приложение 9'!F109</f>
        <v>0</v>
      </c>
    </row>
    <row r="110" spans="1:7" ht="16.5">
      <c r="A110" s="40" t="s">
        <v>36</v>
      </c>
      <c r="B110" s="20">
        <v>130</v>
      </c>
      <c r="C110" s="21" t="s">
        <v>61</v>
      </c>
      <c r="D110" s="21"/>
      <c r="E110" s="21"/>
      <c r="F110" s="22">
        <f>F111</f>
        <v>6953052.76</v>
      </c>
      <c r="G110" s="50">
        <f>'Приложение 7'!E101-'Приложение 9'!F110</f>
        <v>0</v>
      </c>
    </row>
    <row r="111" spans="1:7" ht="16.5">
      <c r="A111" s="14" t="s">
        <v>7</v>
      </c>
      <c r="B111" s="15">
        <v>130</v>
      </c>
      <c r="C111" s="16" t="s">
        <v>61</v>
      </c>
      <c r="D111" s="16">
        <v>7000000</v>
      </c>
      <c r="E111" s="16"/>
      <c r="F111" s="17">
        <f>F121+F128+F131+F124+F118+F142+F112+F138+F135</f>
        <v>6953052.76</v>
      </c>
      <c r="G111" s="50">
        <f>'Приложение 7'!E102-'Приложение 9'!F111</f>
        <v>0</v>
      </c>
    </row>
    <row r="112" spans="1:7" ht="16.5">
      <c r="A112" s="14" t="s">
        <v>114</v>
      </c>
      <c r="B112" s="15">
        <v>130</v>
      </c>
      <c r="C112" s="16" t="s">
        <v>61</v>
      </c>
      <c r="D112" s="16" t="s">
        <v>111</v>
      </c>
      <c r="E112" s="16"/>
      <c r="F112" s="17">
        <f>F113+F116</f>
        <v>180000</v>
      </c>
      <c r="G112" s="50">
        <f>'Приложение 7'!E103-'Приложение 9'!F112</f>
        <v>0</v>
      </c>
    </row>
    <row r="113" spans="1:7" ht="33">
      <c r="A113" s="14" t="s">
        <v>11</v>
      </c>
      <c r="B113" s="15">
        <v>130</v>
      </c>
      <c r="C113" s="16" t="s">
        <v>61</v>
      </c>
      <c r="D113" s="16" t="s">
        <v>111</v>
      </c>
      <c r="E113" s="16" t="s">
        <v>66</v>
      </c>
      <c r="F113" s="17">
        <f>F114</f>
        <v>180000</v>
      </c>
      <c r="G113" s="50">
        <f>'Приложение 7'!E104-'Приложение 9'!F113</f>
        <v>0</v>
      </c>
    </row>
    <row r="114" spans="1:7" ht="33">
      <c r="A114" s="14" t="s">
        <v>12</v>
      </c>
      <c r="B114" s="15">
        <v>130</v>
      </c>
      <c r="C114" s="16" t="s">
        <v>61</v>
      </c>
      <c r="D114" s="16" t="s">
        <v>111</v>
      </c>
      <c r="E114" s="16" t="s">
        <v>67</v>
      </c>
      <c r="F114" s="17">
        <f>F115</f>
        <v>180000</v>
      </c>
      <c r="G114" s="50">
        <f>'Приложение 7'!E105-'Приложение 9'!F114</f>
        <v>0</v>
      </c>
    </row>
    <row r="115" spans="1:7" ht="33">
      <c r="A115" s="14" t="s">
        <v>99</v>
      </c>
      <c r="B115" s="15">
        <v>130</v>
      </c>
      <c r="C115" s="16" t="s">
        <v>61</v>
      </c>
      <c r="D115" s="16" t="s">
        <v>111</v>
      </c>
      <c r="E115" s="16" t="s">
        <v>98</v>
      </c>
      <c r="F115" s="17">
        <v>180000</v>
      </c>
      <c r="G115" s="50">
        <f>'Приложение 7'!E106-'Приложение 9'!F115</f>
        <v>0</v>
      </c>
    </row>
    <row r="116" spans="1:7" ht="49.5" customHeight="1" hidden="1">
      <c r="A116" s="18" t="s">
        <v>116</v>
      </c>
      <c r="B116" s="35">
        <v>130</v>
      </c>
      <c r="C116" s="16" t="s">
        <v>61</v>
      </c>
      <c r="D116" s="16" t="s">
        <v>111</v>
      </c>
      <c r="E116" s="16" t="s">
        <v>112</v>
      </c>
      <c r="F116" s="17">
        <f>F117</f>
        <v>0</v>
      </c>
      <c r="G116" s="50">
        <f>'Приложение 7'!E107-'Приложение 9'!F116</f>
        <v>0</v>
      </c>
    </row>
    <row r="117" spans="1:7" ht="66" customHeight="1" hidden="1">
      <c r="A117" s="18" t="s">
        <v>115</v>
      </c>
      <c r="B117" s="35">
        <v>130</v>
      </c>
      <c r="C117" s="16" t="s">
        <v>61</v>
      </c>
      <c r="D117" s="16" t="s">
        <v>111</v>
      </c>
      <c r="E117" s="16" t="s">
        <v>113</v>
      </c>
      <c r="F117" s="17"/>
      <c r="G117" s="50">
        <f>'Приложение 7'!E108-'Приложение 9'!F117</f>
        <v>0</v>
      </c>
    </row>
    <row r="118" spans="1:7" ht="33">
      <c r="A118" s="14" t="s">
        <v>108</v>
      </c>
      <c r="B118" s="15">
        <v>130</v>
      </c>
      <c r="C118" s="16" t="s">
        <v>61</v>
      </c>
      <c r="D118" s="16" t="s">
        <v>107</v>
      </c>
      <c r="E118" s="16"/>
      <c r="F118" s="17">
        <f>F119</f>
        <v>372000</v>
      </c>
      <c r="G118" s="50">
        <f>'Приложение 7'!E109-'Приложение 9'!F118</f>
        <v>0</v>
      </c>
    </row>
    <row r="119" spans="1:7" ht="16.5">
      <c r="A119" s="14" t="s">
        <v>13</v>
      </c>
      <c r="B119" s="15">
        <v>130</v>
      </c>
      <c r="C119" s="16" t="s">
        <v>61</v>
      </c>
      <c r="D119" s="16" t="s">
        <v>107</v>
      </c>
      <c r="E119" s="16">
        <v>800</v>
      </c>
      <c r="F119" s="17">
        <f>F120</f>
        <v>372000</v>
      </c>
      <c r="G119" s="50">
        <f>'Приложение 7'!E110-'Приложение 9'!F119</f>
        <v>0</v>
      </c>
    </row>
    <row r="120" spans="1:7" ht="49.5">
      <c r="A120" s="14" t="s">
        <v>27</v>
      </c>
      <c r="B120" s="15">
        <v>130</v>
      </c>
      <c r="C120" s="16" t="s">
        <v>61</v>
      </c>
      <c r="D120" s="16" t="s">
        <v>107</v>
      </c>
      <c r="E120" s="16">
        <v>810</v>
      </c>
      <c r="F120" s="17">
        <v>372000</v>
      </c>
      <c r="G120" s="50">
        <f>'Приложение 7'!E111-'Приложение 9'!F120</f>
        <v>0</v>
      </c>
    </row>
    <row r="121" spans="1:7" ht="16.5">
      <c r="A121" s="14" t="s">
        <v>37</v>
      </c>
      <c r="B121" s="15">
        <v>130</v>
      </c>
      <c r="C121" s="16" t="s">
        <v>61</v>
      </c>
      <c r="D121" s="16">
        <v>7007103</v>
      </c>
      <c r="E121" s="16"/>
      <c r="F121" s="17">
        <f>F122</f>
        <v>6000000</v>
      </c>
      <c r="G121" s="50">
        <f>'Приложение 7'!E112-'Приложение 9'!F121</f>
        <v>0</v>
      </c>
    </row>
    <row r="122" spans="1:7" ht="16.5">
      <c r="A122" s="14" t="s">
        <v>13</v>
      </c>
      <c r="B122" s="15">
        <v>130</v>
      </c>
      <c r="C122" s="16" t="s">
        <v>61</v>
      </c>
      <c r="D122" s="16">
        <v>7007103</v>
      </c>
      <c r="E122" s="16">
        <v>800</v>
      </c>
      <c r="F122" s="17">
        <f>F123</f>
        <v>6000000</v>
      </c>
      <c r="G122" s="50">
        <f>'Приложение 7'!E113-'Приложение 9'!F122</f>
        <v>0</v>
      </c>
    </row>
    <row r="123" spans="1:7" ht="49.5">
      <c r="A123" s="14" t="s">
        <v>27</v>
      </c>
      <c r="B123" s="15">
        <v>130</v>
      </c>
      <c r="C123" s="16" t="s">
        <v>61</v>
      </c>
      <c r="D123" s="16">
        <v>7007103</v>
      </c>
      <c r="E123" s="16">
        <v>810</v>
      </c>
      <c r="F123" s="17">
        <v>6000000</v>
      </c>
      <c r="G123" s="50">
        <f>'Приложение 7'!E114-'Приложение 9'!F123</f>
        <v>0</v>
      </c>
    </row>
    <row r="124" spans="1:7" ht="49.5">
      <c r="A124" s="14" t="s">
        <v>88</v>
      </c>
      <c r="B124" s="15">
        <v>130</v>
      </c>
      <c r="C124" s="16" t="s">
        <v>61</v>
      </c>
      <c r="D124" s="16" t="s">
        <v>89</v>
      </c>
      <c r="E124" s="16"/>
      <c r="F124" s="17">
        <f>F125</f>
        <v>0</v>
      </c>
      <c r="G124" s="50">
        <f>'Приложение 7'!E115-'Приложение 9'!F124</f>
        <v>0</v>
      </c>
    </row>
    <row r="125" spans="1:7" ht="33" hidden="1">
      <c r="A125" s="51" t="s">
        <v>11</v>
      </c>
      <c r="B125" s="55">
        <v>130</v>
      </c>
      <c r="C125" s="52" t="s">
        <v>61</v>
      </c>
      <c r="D125" s="52" t="s">
        <v>89</v>
      </c>
      <c r="E125" s="52" t="s">
        <v>66</v>
      </c>
      <c r="F125" s="53">
        <f>F126</f>
        <v>0</v>
      </c>
      <c r="G125" s="50">
        <f>'Приложение 7'!E116-'Приложение 9'!F125</f>
        <v>0</v>
      </c>
    </row>
    <row r="126" spans="1:7" ht="33" hidden="1">
      <c r="A126" s="51" t="s">
        <v>12</v>
      </c>
      <c r="B126" s="55">
        <v>130</v>
      </c>
      <c r="C126" s="52" t="s">
        <v>61</v>
      </c>
      <c r="D126" s="52" t="s">
        <v>89</v>
      </c>
      <c r="E126" s="52" t="s">
        <v>67</v>
      </c>
      <c r="F126" s="53">
        <f>F127</f>
        <v>0</v>
      </c>
      <c r="G126" s="50">
        <f>'Приложение 7'!E117-'Приложение 9'!F126</f>
        <v>0</v>
      </c>
    </row>
    <row r="127" spans="1:7" ht="33" hidden="1">
      <c r="A127" s="51" t="s">
        <v>99</v>
      </c>
      <c r="B127" s="55">
        <v>130</v>
      </c>
      <c r="C127" s="52" t="s">
        <v>61</v>
      </c>
      <c r="D127" s="52" t="s">
        <v>89</v>
      </c>
      <c r="E127" s="52" t="s">
        <v>98</v>
      </c>
      <c r="F127" s="53"/>
      <c r="G127" s="50">
        <f>'Приложение 7'!E118-'Приложение 9'!F127</f>
        <v>0</v>
      </c>
    </row>
    <row r="128" spans="1:7" ht="16.5" hidden="1">
      <c r="A128" s="14" t="s">
        <v>38</v>
      </c>
      <c r="B128" s="15">
        <v>130</v>
      </c>
      <c r="C128" s="16" t="s">
        <v>61</v>
      </c>
      <c r="D128" s="16">
        <v>7007105</v>
      </c>
      <c r="E128" s="16"/>
      <c r="F128" s="17">
        <f>F129</f>
        <v>0</v>
      </c>
      <c r="G128" s="50">
        <f>'Приложение 7'!E119-'Приложение 9'!F128</f>
        <v>0</v>
      </c>
    </row>
    <row r="129" spans="1:7" ht="16.5" hidden="1">
      <c r="A129" s="14" t="s">
        <v>13</v>
      </c>
      <c r="B129" s="15">
        <v>130</v>
      </c>
      <c r="C129" s="16" t="s">
        <v>61</v>
      </c>
      <c r="D129" s="16">
        <v>7007105</v>
      </c>
      <c r="E129" s="16">
        <v>800</v>
      </c>
      <c r="F129" s="17">
        <f>F130</f>
        <v>0</v>
      </c>
      <c r="G129" s="50">
        <f>'Приложение 7'!E120-'Приложение 9'!F129</f>
        <v>0</v>
      </c>
    </row>
    <row r="130" spans="1:7" ht="49.5" hidden="1">
      <c r="A130" s="14" t="s">
        <v>27</v>
      </c>
      <c r="B130" s="15">
        <v>130</v>
      </c>
      <c r="C130" s="16" t="s">
        <v>61</v>
      </c>
      <c r="D130" s="16">
        <v>7007105</v>
      </c>
      <c r="E130" s="16">
        <v>810</v>
      </c>
      <c r="F130" s="17">
        <v>0</v>
      </c>
      <c r="G130" s="50">
        <f>'Приложение 7'!E121-'Приложение 9'!F130</f>
        <v>0</v>
      </c>
    </row>
    <row r="131" spans="1:7" ht="33">
      <c r="A131" s="14" t="s">
        <v>83</v>
      </c>
      <c r="B131" s="15">
        <v>130</v>
      </c>
      <c r="C131" s="16" t="s">
        <v>61</v>
      </c>
      <c r="D131" s="16" t="s">
        <v>82</v>
      </c>
      <c r="E131" s="16"/>
      <c r="F131" s="17">
        <f>F132</f>
        <v>192500</v>
      </c>
      <c r="G131" s="50">
        <f>'Приложение 7'!E122-'Приложение 9'!F131</f>
        <v>0</v>
      </c>
    </row>
    <row r="132" spans="1:7" ht="33">
      <c r="A132" s="14" t="s">
        <v>11</v>
      </c>
      <c r="B132" s="15">
        <v>130</v>
      </c>
      <c r="C132" s="16" t="s">
        <v>61</v>
      </c>
      <c r="D132" s="16" t="s">
        <v>82</v>
      </c>
      <c r="E132" s="16" t="s">
        <v>66</v>
      </c>
      <c r="F132" s="17">
        <f>F133</f>
        <v>192500</v>
      </c>
      <c r="G132" s="50">
        <f>'Приложение 7'!E123-'Приложение 9'!F132</f>
        <v>0</v>
      </c>
    </row>
    <row r="133" spans="1:7" ht="33">
      <c r="A133" s="14" t="s">
        <v>12</v>
      </c>
      <c r="B133" s="15">
        <v>130</v>
      </c>
      <c r="C133" s="16" t="s">
        <v>61</v>
      </c>
      <c r="D133" s="16" t="s">
        <v>82</v>
      </c>
      <c r="E133" s="16" t="s">
        <v>67</v>
      </c>
      <c r="F133" s="17">
        <f>F134</f>
        <v>192500</v>
      </c>
      <c r="G133" s="50">
        <f>'Приложение 7'!E124-'Приложение 9'!F133</f>
        <v>0</v>
      </c>
    </row>
    <row r="134" spans="1:7" ht="33">
      <c r="A134" s="14" t="s">
        <v>99</v>
      </c>
      <c r="B134" s="15">
        <v>130</v>
      </c>
      <c r="C134" s="16" t="s">
        <v>61</v>
      </c>
      <c r="D134" s="16" t="s">
        <v>82</v>
      </c>
      <c r="E134" s="16" t="s">
        <v>98</v>
      </c>
      <c r="F134" s="17">
        <f>488000-295500</f>
        <v>192500</v>
      </c>
      <c r="G134" s="50">
        <f>'Приложение 7'!E125-'Приложение 9'!F134</f>
        <v>0</v>
      </c>
    </row>
    <row r="135" spans="1:7" ht="33">
      <c r="A135" s="14" t="s">
        <v>127</v>
      </c>
      <c r="B135" s="15">
        <v>130</v>
      </c>
      <c r="C135" s="16" t="s">
        <v>61</v>
      </c>
      <c r="D135" s="16" t="s">
        <v>126</v>
      </c>
      <c r="E135" s="16"/>
      <c r="F135" s="17">
        <f>F136</f>
        <v>94317.26000000001</v>
      </c>
      <c r="G135" s="50">
        <f>'Приложение 7'!E126-'Приложение 9'!F135</f>
        <v>0</v>
      </c>
    </row>
    <row r="136" spans="1:7" ht="16.5">
      <c r="A136" s="14" t="s">
        <v>13</v>
      </c>
      <c r="B136" s="15">
        <v>130</v>
      </c>
      <c r="C136" s="16" t="s">
        <v>61</v>
      </c>
      <c r="D136" s="16" t="s">
        <v>126</v>
      </c>
      <c r="E136" s="16">
        <v>800</v>
      </c>
      <c r="F136" s="17">
        <f>F137</f>
        <v>94317.26000000001</v>
      </c>
      <c r="G136" s="50">
        <f>'Приложение 7'!E127-'Приложение 9'!F136</f>
        <v>0</v>
      </c>
    </row>
    <row r="137" spans="1:7" ht="49.5">
      <c r="A137" s="14" t="s">
        <v>27</v>
      </c>
      <c r="B137" s="15">
        <v>130</v>
      </c>
      <c r="C137" s="16" t="s">
        <v>61</v>
      </c>
      <c r="D137" s="16" t="s">
        <v>126</v>
      </c>
      <c r="E137" s="16">
        <v>810</v>
      </c>
      <c r="F137" s="17">
        <f>44236.66+7962.6+42118</f>
        <v>94317.26000000001</v>
      </c>
      <c r="G137" s="50">
        <f>'Приложение 7'!E128-'Приложение 9'!F137</f>
        <v>0</v>
      </c>
    </row>
    <row r="138" spans="1:7" ht="33">
      <c r="A138" s="14" t="s">
        <v>64</v>
      </c>
      <c r="B138" s="15">
        <v>130</v>
      </c>
      <c r="C138" s="16" t="s">
        <v>61</v>
      </c>
      <c r="D138" s="16" t="s">
        <v>63</v>
      </c>
      <c r="E138" s="16"/>
      <c r="F138" s="17">
        <f>F140</f>
        <v>49235.5</v>
      </c>
      <c r="G138" s="50">
        <f>'Приложение 7'!E129-'Приложение 9'!F138</f>
        <v>0</v>
      </c>
    </row>
    <row r="139" spans="1:7" ht="33">
      <c r="A139" s="14" t="s">
        <v>11</v>
      </c>
      <c r="B139" s="15">
        <v>130</v>
      </c>
      <c r="C139" s="16" t="s">
        <v>61</v>
      </c>
      <c r="D139" s="16" t="s">
        <v>63</v>
      </c>
      <c r="E139" s="16" t="s">
        <v>66</v>
      </c>
      <c r="F139" s="17">
        <f>F140</f>
        <v>49235.5</v>
      </c>
      <c r="G139" s="50">
        <f>'Приложение 7'!E130-'Приложение 9'!F139</f>
        <v>0</v>
      </c>
    </row>
    <row r="140" spans="1:7" ht="33">
      <c r="A140" s="14" t="s">
        <v>12</v>
      </c>
      <c r="B140" s="15">
        <v>130</v>
      </c>
      <c r="C140" s="16" t="s">
        <v>61</v>
      </c>
      <c r="D140" s="16" t="s">
        <v>63</v>
      </c>
      <c r="E140" s="16" t="s">
        <v>67</v>
      </c>
      <c r="F140" s="17">
        <f>F141</f>
        <v>49235.5</v>
      </c>
      <c r="G140" s="50">
        <f>'Приложение 7'!E131-'Приложение 9'!F140</f>
        <v>0</v>
      </c>
    </row>
    <row r="141" spans="1:7" ht="33">
      <c r="A141" s="14" t="s">
        <v>99</v>
      </c>
      <c r="B141" s="15">
        <v>130</v>
      </c>
      <c r="C141" s="16" t="s">
        <v>61</v>
      </c>
      <c r="D141" s="16" t="s">
        <v>63</v>
      </c>
      <c r="E141" s="16" t="s">
        <v>98</v>
      </c>
      <c r="F141" s="17">
        <v>49235.5</v>
      </c>
      <c r="G141" s="50">
        <f>'Приложение 7'!E132-'Приложение 9'!F141</f>
        <v>0</v>
      </c>
    </row>
    <row r="142" spans="1:7" ht="33">
      <c r="A142" s="14" t="s">
        <v>87</v>
      </c>
      <c r="B142" s="15">
        <v>130</v>
      </c>
      <c r="C142" s="16" t="s">
        <v>61</v>
      </c>
      <c r="D142" s="16" t="s">
        <v>86</v>
      </c>
      <c r="E142" s="16"/>
      <c r="F142" s="17">
        <f>F144</f>
        <v>65000</v>
      </c>
      <c r="G142" s="50">
        <f>'Приложение 7'!E133-'Приложение 9'!F142</f>
        <v>0</v>
      </c>
    </row>
    <row r="143" spans="1:7" ht="33">
      <c r="A143" s="14" t="s">
        <v>11</v>
      </c>
      <c r="B143" s="15">
        <v>130</v>
      </c>
      <c r="C143" s="16" t="s">
        <v>61</v>
      </c>
      <c r="D143" s="16" t="s">
        <v>86</v>
      </c>
      <c r="E143" s="16" t="s">
        <v>66</v>
      </c>
      <c r="F143" s="17">
        <f>F144</f>
        <v>65000</v>
      </c>
      <c r="G143" s="50">
        <f>'Приложение 7'!E134-'Приложение 9'!F143</f>
        <v>0</v>
      </c>
    </row>
    <row r="144" spans="1:7" ht="33">
      <c r="A144" s="14" t="s">
        <v>12</v>
      </c>
      <c r="B144" s="15">
        <v>130</v>
      </c>
      <c r="C144" s="16" t="s">
        <v>61</v>
      </c>
      <c r="D144" s="16" t="s">
        <v>86</v>
      </c>
      <c r="E144" s="16" t="s">
        <v>67</v>
      </c>
      <c r="F144" s="17">
        <f>F145</f>
        <v>65000</v>
      </c>
      <c r="G144" s="50">
        <f>'Приложение 7'!E135-'Приложение 9'!F144</f>
        <v>0</v>
      </c>
    </row>
    <row r="145" spans="1:7" ht="33">
      <c r="A145" s="14" t="s">
        <v>99</v>
      </c>
      <c r="B145" s="15">
        <v>130</v>
      </c>
      <c r="C145" s="16" t="s">
        <v>61</v>
      </c>
      <c r="D145" s="16" t="s">
        <v>86</v>
      </c>
      <c r="E145" s="16" t="s">
        <v>98</v>
      </c>
      <c r="F145" s="17">
        <v>65000</v>
      </c>
      <c r="G145" s="50">
        <f>'Приложение 7'!E136-'Приложение 9'!F145</f>
        <v>0</v>
      </c>
    </row>
    <row r="146" spans="1:7" ht="16.5">
      <c r="A146" s="40" t="s">
        <v>39</v>
      </c>
      <c r="B146" s="20">
        <v>130</v>
      </c>
      <c r="C146" s="21" t="s">
        <v>62</v>
      </c>
      <c r="D146" s="21"/>
      <c r="E146" s="21"/>
      <c r="F146" s="22">
        <f>F153+F147</f>
        <v>17819101.78</v>
      </c>
      <c r="G146" s="50">
        <f>'Приложение 7'!E137-'Приложение 9'!F146</f>
        <v>0</v>
      </c>
    </row>
    <row r="147" spans="1:7" ht="33">
      <c r="A147" s="14" t="s">
        <v>110</v>
      </c>
      <c r="B147" s="15">
        <v>130</v>
      </c>
      <c r="C147" s="16" t="s">
        <v>62</v>
      </c>
      <c r="D147" s="16" t="s">
        <v>109</v>
      </c>
      <c r="E147" s="16"/>
      <c r="F147" s="17">
        <f>F148+F151</f>
        <v>2987200</v>
      </c>
      <c r="G147" s="50">
        <f>'Приложение 7'!E138-'Приложение 9'!F147</f>
        <v>0</v>
      </c>
    </row>
    <row r="148" spans="1:7" ht="33">
      <c r="A148" s="14" t="s">
        <v>11</v>
      </c>
      <c r="B148" s="15">
        <v>130</v>
      </c>
      <c r="C148" s="16" t="s">
        <v>62</v>
      </c>
      <c r="D148" s="16" t="s">
        <v>109</v>
      </c>
      <c r="E148" s="16" t="s">
        <v>66</v>
      </c>
      <c r="F148" s="17">
        <f>F149</f>
        <v>170836</v>
      </c>
      <c r="G148" s="50">
        <f>'Приложение 7'!E139-'Приложение 9'!F148</f>
        <v>0</v>
      </c>
    </row>
    <row r="149" spans="1:7" ht="33">
      <c r="A149" s="14" t="s">
        <v>12</v>
      </c>
      <c r="B149" s="15">
        <v>130</v>
      </c>
      <c r="C149" s="16" t="s">
        <v>62</v>
      </c>
      <c r="D149" s="16" t="s">
        <v>109</v>
      </c>
      <c r="E149" s="16" t="s">
        <v>67</v>
      </c>
      <c r="F149" s="17">
        <f>F150</f>
        <v>170836</v>
      </c>
      <c r="G149" s="50">
        <f>'Приложение 7'!E140-'Приложение 9'!F149</f>
        <v>0</v>
      </c>
    </row>
    <row r="150" spans="1:7" ht="33">
      <c r="A150" s="14" t="s">
        <v>99</v>
      </c>
      <c r="B150" s="15">
        <v>130</v>
      </c>
      <c r="C150" s="16" t="s">
        <v>62</v>
      </c>
      <c r="D150" s="16" t="s">
        <v>109</v>
      </c>
      <c r="E150" s="16" t="s">
        <v>98</v>
      </c>
      <c r="F150" s="17">
        <f>104000+60836+6000</f>
        <v>170836</v>
      </c>
      <c r="G150" s="50">
        <f>'Приложение 7'!E141-'Приложение 9'!F150</f>
        <v>0</v>
      </c>
    </row>
    <row r="151" spans="1:7" ht="49.5">
      <c r="A151" s="18" t="s">
        <v>116</v>
      </c>
      <c r="B151" s="35">
        <v>130</v>
      </c>
      <c r="C151" s="16" t="s">
        <v>62</v>
      </c>
      <c r="D151" s="16" t="s">
        <v>109</v>
      </c>
      <c r="E151" s="16" t="s">
        <v>112</v>
      </c>
      <c r="F151" s="17">
        <f>F152</f>
        <v>2816364</v>
      </c>
      <c r="G151" s="50">
        <f>'Приложение 7'!E142-'Приложение 9'!F151</f>
        <v>0</v>
      </c>
    </row>
    <row r="152" spans="1:7" ht="66">
      <c r="A152" s="18" t="s">
        <v>133</v>
      </c>
      <c r="B152" s="35">
        <v>130</v>
      </c>
      <c r="C152" s="16" t="s">
        <v>62</v>
      </c>
      <c r="D152" s="16" t="s">
        <v>109</v>
      </c>
      <c r="E152" s="16" t="s">
        <v>130</v>
      </c>
      <c r="F152" s="17">
        <f>2876200-4000-60836+5000</f>
        <v>2816364</v>
      </c>
      <c r="G152" s="50">
        <f>'Приложение 7'!E143-'Приложение 9'!F152</f>
        <v>0</v>
      </c>
    </row>
    <row r="153" spans="1:7" ht="16.5">
      <c r="A153" s="14" t="s">
        <v>7</v>
      </c>
      <c r="B153" s="15">
        <v>130</v>
      </c>
      <c r="C153" s="16" t="s">
        <v>62</v>
      </c>
      <c r="D153" s="16">
        <v>7000000</v>
      </c>
      <c r="E153" s="16"/>
      <c r="F153" s="17">
        <f>F154+F160+F163+F169+F182+F185+F172+F178</f>
        <v>14831901.78</v>
      </c>
      <c r="G153" s="50">
        <f>'Приложение 7'!E144-'Приложение 9'!F153</f>
        <v>0</v>
      </c>
    </row>
    <row r="154" spans="1:7" ht="16.5">
      <c r="A154" s="14" t="s">
        <v>40</v>
      </c>
      <c r="B154" s="15">
        <v>130</v>
      </c>
      <c r="C154" s="16" t="s">
        <v>62</v>
      </c>
      <c r="D154" s="16">
        <v>7007001</v>
      </c>
      <c r="E154" s="16"/>
      <c r="F154" s="17">
        <f>F158+F155</f>
        <v>5486824.19</v>
      </c>
      <c r="G154" s="50">
        <f>'Приложение 7'!E145-'Приложение 9'!F154</f>
        <v>0</v>
      </c>
    </row>
    <row r="155" spans="1:7" ht="33">
      <c r="A155" s="14" t="s">
        <v>11</v>
      </c>
      <c r="B155" s="15">
        <v>130</v>
      </c>
      <c r="C155" s="16" t="s">
        <v>62</v>
      </c>
      <c r="D155" s="16">
        <v>7007001</v>
      </c>
      <c r="E155" s="16" t="s">
        <v>66</v>
      </c>
      <c r="F155" s="17">
        <f>F156</f>
        <v>86384.3</v>
      </c>
      <c r="G155" s="50">
        <f>'Приложение 7'!E146-'Приложение 9'!F155</f>
        <v>0</v>
      </c>
    </row>
    <row r="156" spans="1:7" ht="33">
      <c r="A156" s="14" t="s">
        <v>12</v>
      </c>
      <c r="B156" s="15">
        <v>130</v>
      </c>
      <c r="C156" s="16" t="s">
        <v>62</v>
      </c>
      <c r="D156" s="16">
        <v>7007001</v>
      </c>
      <c r="E156" s="16" t="s">
        <v>67</v>
      </c>
      <c r="F156" s="17">
        <f>F157</f>
        <v>86384.3</v>
      </c>
      <c r="G156" s="50">
        <f>'Приложение 7'!E147-'Приложение 9'!F156</f>
        <v>0</v>
      </c>
    </row>
    <row r="157" spans="1:7" ht="33">
      <c r="A157" s="14" t="s">
        <v>99</v>
      </c>
      <c r="B157" s="15">
        <v>130</v>
      </c>
      <c r="C157" s="16" t="s">
        <v>62</v>
      </c>
      <c r="D157" s="16">
        <v>7007001</v>
      </c>
      <c r="E157" s="16" t="s">
        <v>98</v>
      </c>
      <c r="F157" s="17">
        <f>34992.3+48392+3000</f>
        <v>86384.3</v>
      </c>
      <c r="G157" s="50">
        <f>'Приложение 7'!E148-'Приложение 9'!F157</f>
        <v>0</v>
      </c>
    </row>
    <row r="158" spans="1:7" ht="16.5">
      <c r="A158" s="14" t="s">
        <v>13</v>
      </c>
      <c r="B158" s="15">
        <v>130</v>
      </c>
      <c r="C158" s="16" t="s">
        <v>62</v>
      </c>
      <c r="D158" s="16">
        <v>7007001</v>
      </c>
      <c r="E158" s="16">
        <v>800</v>
      </c>
      <c r="F158" s="17">
        <f>F159</f>
        <v>5400439.890000001</v>
      </c>
      <c r="G158" s="50">
        <f>'Приложение 7'!E149-'Приложение 9'!F158</f>
        <v>0</v>
      </c>
    </row>
    <row r="159" spans="1:7" ht="49.5">
      <c r="A159" s="14" t="s">
        <v>27</v>
      </c>
      <c r="B159" s="15">
        <v>130</v>
      </c>
      <c r="C159" s="16" t="s">
        <v>62</v>
      </c>
      <c r="D159" s="16">
        <v>7007001</v>
      </c>
      <c r="E159" s="16">
        <v>810</v>
      </c>
      <c r="F159" s="17">
        <f>4800000+565671.73+34768.16</f>
        <v>5400439.890000001</v>
      </c>
      <c r="G159" s="50">
        <f>'Приложение 7'!E150-'Приложение 9'!F159</f>
        <v>0</v>
      </c>
    </row>
    <row r="160" spans="1:7" ht="16.5">
      <c r="A160" s="14" t="s">
        <v>41</v>
      </c>
      <c r="B160" s="15">
        <v>130</v>
      </c>
      <c r="C160" s="16" t="s">
        <v>62</v>
      </c>
      <c r="D160" s="16">
        <v>7007002</v>
      </c>
      <c r="E160" s="16"/>
      <c r="F160" s="17">
        <f>F161</f>
        <v>503138</v>
      </c>
      <c r="G160" s="50">
        <f>'Приложение 7'!E151-'Приложение 9'!F160</f>
        <v>0</v>
      </c>
    </row>
    <row r="161" spans="1:7" ht="16.5">
      <c r="A161" s="14" t="s">
        <v>13</v>
      </c>
      <c r="B161" s="15">
        <v>130</v>
      </c>
      <c r="C161" s="16" t="s">
        <v>62</v>
      </c>
      <c r="D161" s="16">
        <v>7007002</v>
      </c>
      <c r="E161" s="16">
        <v>800</v>
      </c>
      <c r="F161" s="17">
        <f>F162</f>
        <v>503138</v>
      </c>
      <c r="G161" s="50">
        <f>'Приложение 7'!E152-'Приложение 9'!F161</f>
        <v>0</v>
      </c>
    </row>
    <row r="162" spans="1:7" ht="49.5">
      <c r="A162" s="14" t="s">
        <v>27</v>
      </c>
      <c r="B162" s="15">
        <v>130</v>
      </c>
      <c r="C162" s="16" t="s">
        <v>62</v>
      </c>
      <c r="D162" s="16">
        <v>7007002</v>
      </c>
      <c r="E162" s="16">
        <v>810</v>
      </c>
      <c r="F162" s="17">
        <v>503138</v>
      </c>
      <c r="G162" s="50">
        <f>'Приложение 7'!E153-'Приложение 9'!F162</f>
        <v>0</v>
      </c>
    </row>
    <row r="163" spans="1:7" ht="16.5">
      <c r="A163" s="14" t="s">
        <v>42</v>
      </c>
      <c r="B163" s="15">
        <v>130</v>
      </c>
      <c r="C163" s="16" t="s">
        <v>62</v>
      </c>
      <c r="D163" s="16">
        <v>7007003</v>
      </c>
      <c r="E163" s="16"/>
      <c r="F163" s="17">
        <f>F164+F167</f>
        <v>305331.26</v>
      </c>
      <c r="G163" s="50">
        <f>'Приложение 7'!E154-'Приложение 9'!F163</f>
        <v>0</v>
      </c>
    </row>
    <row r="164" spans="1:7" ht="33">
      <c r="A164" s="14" t="s">
        <v>11</v>
      </c>
      <c r="B164" s="15">
        <v>130</v>
      </c>
      <c r="C164" s="16" t="s">
        <v>62</v>
      </c>
      <c r="D164" s="16">
        <v>7007003</v>
      </c>
      <c r="E164" s="16" t="s">
        <v>66</v>
      </c>
      <c r="F164" s="17">
        <f>F165</f>
        <v>48000</v>
      </c>
      <c r="G164" s="50">
        <f>'Приложение 7'!E155-'Приложение 9'!F164</f>
        <v>0</v>
      </c>
    </row>
    <row r="165" spans="1:7" ht="33">
      <c r="A165" s="14" t="s">
        <v>12</v>
      </c>
      <c r="B165" s="15">
        <v>130</v>
      </c>
      <c r="C165" s="16" t="s">
        <v>62</v>
      </c>
      <c r="D165" s="16">
        <v>7007003</v>
      </c>
      <c r="E165" s="16" t="s">
        <v>67</v>
      </c>
      <c r="F165" s="17">
        <f>F166</f>
        <v>48000</v>
      </c>
      <c r="G165" s="50">
        <f>'Приложение 7'!E156-'Приложение 9'!F165</f>
        <v>0</v>
      </c>
    </row>
    <row r="166" spans="1:7" ht="33">
      <c r="A166" s="14" t="s">
        <v>99</v>
      </c>
      <c r="B166" s="15">
        <v>130</v>
      </c>
      <c r="C166" s="16" t="s">
        <v>62</v>
      </c>
      <c r="D166" s="16">
        <v>7007003</v>
      </c>
      <c r="E166" s="16" t="s">
        <v>98</v>
      </c>
      <c r="F166" s="17">
        <v>48000</v>
      </c>
      <c r="G166" s="50">
        <f>'Приложение 7'!E157-'Приложение 9'!F166</f>
        <v>0</v>
      </c>
    </row>
    <row r="167" spans="1:7" ht="16.5">
      <c r="A167" s="14" t="s">
        <v>13</v>
      </c>
      <c r="B167" s="15">
        <v>130</v>
      </c>
      <c r="C167" s="16" t="s">
        <v>62</v>
      </c>
      <c r="D167" s="16">
        <v>7007003</v>
      </c>
      <c r="E167" s="16">
        <v>800</v>
      </c>
      <c r="F167" s="17">
        <f>F168</f>
        <v>257331.26</v>
      </c>
      <c r="G167" s="50">
        <f>'Приложение 7'!E158-'Приложение 9'!F167</f>
        <v>0</v>
      </c>
    </row>
    <row r="168" spans="1:7" ht="49.5">
      <c r="A168" s="14" t="s">
        <v>27</v>
      </c>
      <c r="B168" s="15">
        <v>130</v>
      </c>
      <c r="C168" s="16" t="s">
        <v>62</v>
      </c>
      <c r="D168" s="16">
        <v>7007003</v>
      </c>
      <c r="E168" s="16">
        <v>810</v>
      </c>
      <c r="F168" s="17">
        <v>257331.26</v>
      </c>
      <c r="G168" s="50">
        <f>'Приложение 7'!E159-'Приложение 9'!F168</f>
        <v>0</v>
      </c>
    </row>
    <row r="169" spans="1:7" ht="33">
      <c r="A169" s="14" t="s">
        <v>43</v>
      </c>
      <c r="B169" s="15">
        <v>130</v>
      </c>
      <c r="C169" s="16" t="s">
        <v>62</v>
      </c>
      <c r="D169" s="16">
        <v>7007004</v>
      </c>
      <c r="E169" s="16"/>
      <c r="F169" s="17">
        <f>F170</f>
        <v>3976700</v>
      </c>
      <c r="G169" s="50">
        <f>'Приложение 7'!E160-'Приложение 9'!F169</f>
        <v>0</v>
      </c>
    </row>
    <row r="170" spans="1:7" ht="16.5">
      <c r="A170" s="14" t="s">
        <v>13</v>
      </c>
      <c r="B170" s="15">
        <v>130</v>
      </c>
      <c r="C170" s="16" t="s">
        <v>62</v>
      </c>
      <c r="D170" s="16">
        <v>7007004</v>
      </c>
      <c r="E170" s="16">
        <v>800</v>
      </c>
      <c r="F170" s="17">
        <f>F171</f>
        <v>3976700</v>
      </c>
      <c r="G170" s="50">
        <f>'Приложение 7'!E161-'Приложение 9'!F170</f>
        <v>0</v>
      </c>
    </row>
    <row r="171" spans="1:7" ht="49.5">
      <c r="A171" s="14" t="s">
        <v>27</v>
      </c>
      <c r="B171" s="15">
        <v>130</v>
      </c>
      <c r="C171" s="16" t="s">
        <v>62</v>
      </c>
      <c r="D171" s="16">
        <v>7007004</v>
      </c>
      <c r="E171" s="16">
        <v>810</v>
      </c>
      <c r="F171" s="17">
        <v>3976700</v>
      </c>
      <c r="G171" s="50">
        <f>'Приложение 7'!E162-'Приложение 9'!F171</f>
        <v>0</v>
      </c>
    </row>
    <row r="172" spans="1:7" ht="16.5">
      <c r="A172" s="14" t="s">
        <v>69</v>
      </c>
      <c r="B172" s="15">
        <v>130</v>
      </c>
      <c r="C172" s="16" t="s">
        <v>62</v>
      </c>
      <c r="D172" s="16" t="s">
        <v>68</v>
      </c>
      <c r="E172" s="16"/>
      <c r="F172" s="17">
        <f>F176+F173</f>
        <v>1288078.3299999998</v>
      </c>
      <c r="G172" s="50">
        <f>'Приложение 7'!E163-'Приложение 9'!F172</f>
        <v>0</v>
      </c>
    </row>
    <row r="173" spans="1:7" ht="33" hidden="1">
      <c r="A173" s="14" t="s">
        <v>11</v>
      </c>
      <c r="B173" s="15">
        <v>130</v>
      </c>
      <c r="C173" s="16" t="s">
        <v>62</v>
      </c>
      <c r="D173" s="16" t="s">
        <v>68</v>
      </c>
      <c r="E173" s="16" t="s">
        <v>66</v>
      </c>
      <c r="F173" s="17">
        <f>F174</f>
        <v>0</v>
      </c>
      <c r="G173" s="50">
        <f>'Приложение 7'!E164-'Приложение 9'!F173</f>
        <v>0</v>
      </c>
    </row>
    <row r="174" spans="1:7" ht="33" hidden="1">
      <c r="A174" s="14" t="s">
        <v>12</v>
      </c>
      <c r="B174" s="15">
        <v>130</v>
      </c>
      <c r="C174" s="16" t="s">
        <v>62</v>
      </c>
      <c r="D174" s="16" t="s">
        <v>68</v>
      </c>
      <c r="E174" s="16" t="s">
        <v>67</v>
      </c>
      <c r="F174" s="17">
        <f>F175</f>
        <v>0</v>
      </c>
      <c r="G174" s="50">
        <f>'Приложение 7'!E165-'Приложение 9'!F174</f>
        <v>0</v>
      </c>
    </row>
    <row r="175" spans="1:7" ht="33" hidden="1">
      <c r="A175" s="14" t="s">
        <v>99</v>
      </c>
      <c r="B175" s="15">
        <v>130</v>
      </c>
      <c r="C175" s="16" t="s">
        <v>62</v>
      </c>
      <c r="D175" s="16" t="s">
        <v>68</v>
      </c>
      <c r="E175" s="16" t="s">
        <v>98</v>
      </c>
      <c r="F175" s="17"/>
      <c r="G175" s="50">
        <f>'Приложение 7'!E166-'Приложение 9'!F175</f>
        <v>0</v>
      </c>
    </row>
    <row r="176" spans="1:7" ht="16.5">
      <c r="A176" s="14" t="s">
        <v>13</v>
      </c>
      <c r="B176" s="15">
        <v>130</v>
      </c>
      <c r="C176" s="16" t="s">
        <v>62</v>
      </c>
      <c r="D176" s="16" t="s">
        <v>68</v>
      </c>
      <c r="E176" s="16">
        <v>800</v>
      </c>
      <c r="F176" s="17">
        <f>F177</f>
        <v>1288078.3299999998</v>
      </c>
      <c r="G176" s="50">
        <f>'Приложение 7'!E167-'Приложение 9'!F176</f>
        <v>0</v>
      </c>
    </row>
    <row r="177" spans="1:7" ht="49.5">
      <c r="A177" s="14" t="s">
        <v>27</v>
      </c>
      <c r="B177" s="15">
        <v>130</v>
      </c>
      <c r="C177" s="16" t="s">
        <v>62</v>
      </c>
      <c r="D177" s="16" t="s">
        <v>68</v>
      </c>
      <c r="E177" s="16">
        <v>810</v>
      </c>
      <c r="F177" s="17">
        <f>3000000+2767370+649830-134320-4744920-31286.6-49235.5-190000-5000+30000-4359.57</f>
        <v>1288078.3299999998</v>
      </c>
      <c r="G177" s="50">
        <f>'Приложение 7'!E168-'Приложение 9'!F177</f>
        <v>0</v>
      </c>
    </row>
    <row r="178" spans="1:7" ht="16.5">
      <c r="A178" s="14" t="s">
        <v>129</v>
      </c>
      <c r="B178" s="42">
        <v>130</v>
      </c>
      <c r="C178" s="16" t="s">
        <v>62</v>
      </c>
      <c r="D178" s="16" t="s">
        <v>128</v>
      </c>
      <c r="E178" s="16"/>
      <c r="F178" s="17">
        <f>F180</f>
        <v>2732830</v>
      </c>
      <c r="G178" s="50">
        <f>'Приложение 7'!E169-'Приложение 9'!F178</f>
        <v>-2627830</v>
      </c>
    </row>
    <row r="179" spans="1:7" ht="33">
      <c r="A179" s="14" t="s">
        <v>11</v>
      </c>
      <c r="B179" s="42">
        <v>130</v>
      </c>
      <c r="C179" s="16" t="s">
        <v>62</v>
      </c>
      <c r="D179" s="16" t="s">
        <v>128</v>
      </c>
      <c r="E179" s="16" t="s">
        <v>66</v>
      </c>
      <c r="F179" s="17">
        <f>F180</f>
        <v>2732830</v>
      </c>
      <c r="G179" s="50">
        <f>'Приложение 7'!E170-'Приложение 9'!F179</f>
        <v>-2627830</v>
      </c>
    </row>
    <row r="180" spans="1:7" ht="33">
      <c r="A180" s="14" t="s">
        <v>12</v>
      </c>
      <c r="B180" s="42">
        <v>130</v>
      </c>
      <c r="C180" s="16" t="s">
        <v>62</v>
      </c>
      <c r="D180" s="16" t="s">
        <v>128</v>
      </c>
      <c r="E180" s="16" t="s">
        <v>67</v>
      </c>
      <c r="F180" s="17">
        <f>F181</f>
        <v>2732830</v>
      </c>
      <c r="G180" s="50">
        <f>'Приложение 7'!E171-'Приложение 9'!F180</f>
        <v>-2627830</v>
      </c>
    </row>
    <row r="181" spans="1:7" ht="33">
      <c r="A181" s="14" t="s">
        <v>99</v>
      </c>
      <c r="B181" s="42">
        <v>130</v>
      </c>
      <c r="C181" s="16" t="s">
        <v>62</v>
      </c>
      <c r="D181" s="16" t="s">
        <v>128</v>
      </c>
      <c r="E181" s="16" t="s">
        <v>98</v>
      </c>
      <c r="F181" s="17">
        <v>2732830</v>
      </c>
      <c r="G181" s="50">
        <f>'Приложение 7'!E172-'Приложение 9'!F181</f>
        <v>0</v>
      </c>
    </row>
    <row r="182" spans="1:7" ht="16.5">
      <c r="A182" s="14" t="s">
        <v>45</v>
      </c>
      <c r="B182" s="15">
        <v>130</v>
      </c>
      <c r="C182" s="16" t="s">
        <v>62</v>
      </c>
      <c r="D182" s="16">
        <v>7007007</v>
      </c>
      <c r="E182" s="16"/>
      <c r="F182" s="17">
        <f>F183</f>
        <v>105000</v>
      </c>
      <c r="G182" s="50">
        <f>'Приложение 7'!E173-'Приложение 9'!F182</f>
        <v>2627830</v>
      </c>
    </row>
    <row r="183" spans="1:7" ht="16.5">
      <c r="A183" s="14" t="s">
        <v>13</v>
      </c>
      <c r="B183" s="15">
        <v>130</v>
      </c>
      <c r="C183" s="16" t="s">
        <v>62</v>
      </c>
      <c r="D183" s="16">
        <v>7007007</v>
      </c>
      <c r="E183" s="16">
        <v>800</v>
      </c>
      <c r="F183" s="17">
        <f>F184</f>
        <v>105000</v>
      </c>
      <c r="G183" s="50">
        <f>'Приложение 7'!E174-'Приложение 9'!F183</f>
        <v>2627830</v>
      </c>
    </row>
    <row r="184" spans="1:7" ht="49.5">
      <c r="A184" s="14" t="s">
        <v>27</v>
      </c>
      <c r="B184" s="15">
        <v>130</v>
      </c>
      <c r="C184" s="16" t="s">
        <v>62</v>
      </c>
      <c r="D184" s="16">
        <v>7007007</v>
      </c>
      <c r="E184" s="16">
        <v>810</v>
      </c>
      <c r="F184" s="17">
        <f>105000</f>
        <v>105000</v>
      </c>
      <c r="G184" s="50">
        <f>'Приложение 7'!E175-'Приложение 9'!F184</f>
        <v>2627830</v>
      </c>
    </row>
    <row r="185" spans="1:7" ht="33">
      <c r="A185" s="14" t="s">
        <v>44</v>
      </c>
      <c r="B185" s="15">
        <v>130</v>
      </c>
      <c r="C185" s="16" t="s">
        <v>62</v>
      </c>
      <c r="D185" s="16">
        <v>7007009</v>
      </c>
      <c r="E185" s="16"/>
      <c r="F185" s="17">
        <f>F186</f>
        <v>434000</v>
      </c>
      <c r="G185" s="50">
        <f>'Приложение 7'!E176-'Приложение 9'!F185</f>
        <v>0</v>
      </c>
    </row>
    <row r="186" spans="1:7" ht="16.5">
      <c r="A186" s="14" t="s">
        <v>13</v>
      </c>
      <c r="B186" s="15">
        <v>130</v>
      </c>
      <c r="C186" s="16" t="s">
        <v>62</v>
      </c>
      <c r="D186" s="16">
        <v>7007009</v>
      </c>
      <c r="E186" s="16">
        <v>800</v>
      </c>
      <c r="F186" s="17">
        <f>F187</f>
        <v>434000</v>
      </c>
      <c r="G186" s="50">
        <f>'Приложение 7'!E177-'Приложение 9'!F186</f>
        <v>0</v>
      </c>
    </row>
    <row r="187" spans="1:7" ht="50.25" thickBot="1">
      <c r="A187" s="14" t="s">
        <v>27</v>
      </c>
      <c r="B187" s="15">
        <v>130</v>
      </c>
      <c r="C187" s="16" t="s">
        <v>62</v>
      </c>
      <c r="D187" s="16">
        <v>7007009</v>
      </c>
      <c r="E187" s="16">
        <v>810</v>
      </c>
      <c r="F187" s="17">
        <v>434000</v>
      </c>
      <c r="G187" s="50">
        <f>'Приложение 7'!E178-'Приложение 9'!F187</f>
        <v>0</v>
      </c>
    </row>
    <row r="188" spans="1:7" ht="17.25" thickBot="1">
      <c r="A188" s="3" t="s">
        <v>46</v>
      </c>
      <c r="B188" s="4">
        <v>130</v>
      </c>
      <c r="C188" s="8">
        <v>1000</v>
      </c>
      <c r="D188" s="8"/>
      <c r="E188" s="8"/>
      <c r="F188" s="7">
        <f>F189+F194</f>
        <v>228617.96</v>
      </c>
      <c r="G188" s="50">
        <f>'Приложение 7'!E179-'Приложение 9'!F188</f>
        <v>94292.75999999998</v>
      </c>
    </row>
    <row r="189" spans="1:7" ht="16.5">
      <c r="A189" s="10" t="s">
        <v>47</v>
      </c>
      <c r="B189" s="11">
        <v>130</v>
      </c>
      <c r="C189" s="12">
        <v>1001</v>
      </c>
      <c r="D189" s="12">
        <v>7000000</v>
      </c>
      <c r="E189" s="12"/>
      <c r="F189" s="13">
        <f>F190</f>
        <v>208617.96</v>
      </c>
      <c r="G189" s="50">
        <f>'Приложение 7'!E180-'Приложение 9'!F189</f>
        <v>94292.75999999998</v>
      </c>
    </row>
    <row r="190" spans="1:7" ht="16.5">
      <c r="A190" s="14" t="s">
        <v>48</v>
      </c>
      <c r="B190" s="15">
        <v>130</v>
      </c>
      <c r="C190" s="16">
        <v>1001</v>
      </c>
      <c r="D190" s="16">
        <v>7001651</v>
      </c>
      <c r="E190" s="16"/>
      <c r="F190" s="17">
        <f>F191</f>
        <v>208617.96</v>
      </c>
      <c r="G190" s="50">
        <f>'Приложение 7'!E181-'Приложение 9'!F190</f>
        <v>94292.75999999998</v>
      </c>
    </row>
    <row r="191" spans="1:7" ht="16.5">
      <c r="A191" s="14" t="s">
        <v>49</v>
      </c>
      <c r="B191" s="15">
        <v>130</v>
      </c>
      <c r="C191" s="16">
        <v>1001</v>
      </c>
      <c r="D191" s="16">
        <v>7001651</v>
      </c>
      <c r="E191" s="16">
        <v>300</v>
      </c>
      <c r="F191" s="17">
        <f>F192</f>
        <v>208617.96</v>
      </c>
      <c r="G191" s="50">
        <f>'Приложение 7'!E182-'Приложение 9'!F191</f>
        <v>94292.75999999998</v>
      </c>
    </row>
    <row r="192" spans="1:7" ht="49.5">
      <c r="A192" s="18" t="s">
        <v>93</v>
      </c>
      <c r="B192" s="15">
        <v>130</v>
      </c>
      <c r="C192" s="16">
        <v>1001</v>
      </c>
      <c r="D192" s="16">
        <v>7001651</v>
      </c>
      <c r="E192" s="16" t="s">
        <v>91</v>
      </c>
      <c r="F192" s="17">
        <f>F193</f>
        <v>208617.96</v>
      </c>
      <c r="G192" s="50">
        <f>'Приложение 7'!E183-'Приложение 9'!F192</f>
        <v>94292.75999999998</v>
      </c>
    </row>
    <row r="193" spans="1:7" ht="49.5">
      <c r="A193" s="18" t="s">
        <v>94</v>
      </c>
      <c r="B193" s="15">
        <v>130</v>
      </c>
      <c r="C193" s="16">
        <v>1001</v>
      </c>
      <c r="D193" s="16">
        <v>7001651</v>
      </c>
      <c r="E193" s="16" t="s">
        <v>92</v>
      </c>
      <c r="F193" s="17">
        <f>201023+7594.96</f>
        <v>208617.96</v>
      </c>
      <c r="G193" s="50">
        <f>'Приложение 7'!E184-'Приложение 9'!F193</f>
        <v>94292.75999999998</v>
      </c>
    </row>
    <row r="194" spans="1:7" ht="33">
      <c r="A194" s="43" t="s">
        <v>119</v>
      </c>
      <c r="B194" s="15">
        <v>130</v>
      </c>
      <c r="C194" s="12" t="s">
        <v>117</v>
      </c>
      <c r="D194" s="12">
        <v>7000000</v>
      </c>
      <c r="E194" s="12"/>
      <c r="F194" s="13">
        <f>F195</f>
        <v>20000</v>
      </c>
      <c r="G194" s="50">
        <f>'Приложение 7'!E185-'Приложение 9'!F194</f>
        <v>0</v>
      </c>
    </row>
    <row r="195" spans="1:7" ht="16.5">
      <c r="A195" s="14" t="s">
        <v>20</v>
      </c>
      <c r="B195" s="15">
        <v>130</v>
      </c>
      <c r="C195" s="16" t="s">
        <v>117</v>
      </c>
      <c r="D195" s="16" t="s">
        <v>118</v>
      </c>
      <c r="E195" s="16"/>
      <c r="F195" s="17">
        <f>F196</f>
        <v>20000</v>
      </c>
      <c r="G195" s="50">
        <f>'Приложение 7'!E186-'Приложение 9'!F195</f>
        <v>0</v>
      </c>
    </row>
    <row r="196" spans="1:7" ht="16.5">
      <c r="A196" s="14" t="s">
        <v>49</v>
      </c>
      <c r="B196" s="15">
        <v>130</v>
      </c>
      <c r="C196" s="16" t="s">
        <v>117</v>
      </c>
      <c r="D196" s="16" t="s">
        <v>118</v>
      </c>
      <c r="E196" s="16">
        <v>300</v>
      </c>
      <c r="F196" s="17">
        <f>F197</f>
        <v>20000</v>
      </c>
      <c r="G196" s="50">
        <f>'Приложение 7'!E187-'Приложение 9'!F196</f>
        <v>0</v>
      </c>
    </row>
    <row r="197" spans="1:7" ht="49.5">
      <c r="A197" s="18" t="s">
        <v>93</v>
      </c>
      <c r="B197" s="15">
        <v>130</v>
      </c>
      <c r="C197" s="16" t="s">
        <v>117</v>
      </c>
      <c r="D197" s="16" t="s">
        <v>118</v>
      </c>
      <c r="E197" s="16" t="s">
        <v>91</v>
      </c>
      <c r="F197" s="17">
        <f>F198</f>
        <v>20000</v>
      </c>
      <c r="G197" s="50">
        <f>'Приложение 7'!E188-'Приложение 9'!F197</f>
        <v>0</v>
      </c>
    </row>
    <row r="198" spans="1:7" ht="50.25" thickBot="1">
      <c r="A198" s="18" t="s">
        <v>94</v>
      </c>
      <c r="B198" s="15">
        <v>130</v>
      </c>
      <c r="C198" s="16" t="s">
        <v>117</v>
      </c>
      <c r="D198" s="16" t="s">
        <v>118</v>
      </c>
      <c r="E198" s="16" t="s">
        <v>92</v>
      </c>
      <c r="F198" s="17">
        <v>20000</v>
      </c>
      <c r="G198" s="50">
        <f>'Приложение 7'!E189-'Приложение 9'!F198</f>
        <v>0</v>
      </c>
    </row>
    <row r="199" spans="1:8" ht="17.25" thickBot="1">
      <c r="A199" s="44" t="s">
        <v>50</v>
      </c>
      <c r="B199" s="45"/>
      <c r="C199" s="46"/>
      <c r="D199" s="46"/>
      <c r="E199" s="46"/>
      <c r="F199" s="47">
        <f>F26+F7</f>
        <v>73362707.78</v>
      </c>
      <c r="G199" s="50">
        <f>'Приложение 7'!E190-'Приложение 9'!F199</f>
        <v>0</v>
      </c>
      <c r="H199" s="48"/>
    </row>
    <row r="200" ht="16.5">
      <c r="F200" s="48">
        <f>F199-'Приложение 7'!E190</f>
        <v>0</v>
      </c>
    </row>
    <row r="230" ht="16.5">
      <c r="A230" s="59" t="s">
        <v>131</v>
      </c>
    </row>
    <row r="231" ht="16.5">
      <c r="A231" s="59"/>
    </row>
    <row r="232" ht="16.5">
      <c r="A232" s="60" t="s">
        <v>132</v>
      </c>
    </row>
  </sheetData>
  <sheetProtection/>
  <mergeCells count="3">
    <mergeCell ref="C2:F2"/>
    <mergeCell ref="A3:F3"/>
    <mergeCell ref="C1:F1"/>
  </mergeCells>
  <hyperlinks>
    <hyperlink ref="A232" r:id="rId1" display="http://base.garant.ru/70408460/4/#ixzz3uaIXizLi"/>
  </hyperlinks>
  <printOptions/>
  <pageMargins left="0.7" right="0.7" top="0.75" bottom="0.75" header="0.3" footer="0.3"/>
  <pageSetup fitToHeight="0" fitToWidth="1"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Трубчевска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Милютина</dc:creator>
  <cp:keywords/>
  <dc:description/>
  <cp:lastModifiedBy>Админ</cp:lastModifiedBy>
  <cp:lastPrinted>2015-12-15T08:18:36Z</cp:lastPrinted>
  <dcterms:created xsi:type="dcterms:W3CDTF">2014-03-26T10:47:32Z</dcterms:created>
  <dcterms:modified xsi:type="dcterms:W3CDTF">2015-12-25T07:59:22Z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